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"/>
    </mc:Choice>
  </mc:AlternateContent>
  <xr:revisionPtr revIDLastSave="0" documentId="13_ncr:1_{56BD43D2-206A-462D-8E5A-6C89AA9A4100}" xr6:coauthVersionLast="36" xr6:coauthVersionMax="36" xr10:uidLastSave="{00000000-0000-0000-0000-000000000000}"/>
  <bookViews>
    <workbookView xWindow="0" yWindow="0" windowWidth="24000" windowHeight="9990" xr2:uid="{00000000-000D-0000-FFFF-FFFF00000000}"/>
  </bookViews>
  <sheets>
    <sheet name="sheet" sheetId="2" r:id="rId1"/>
  </sheets>
  <definedNames>
    <definedName name="_xlnm._FilterDatabase" localSheetId="0" hidden="1">sheet!$B$2:$S$123</definedName>
  </definedNames>
  <calcPr calcId="191029"/>
</workbook>
</file>

<file path=xl/calcChain.xml><?xml version="1.0" encoding="utf-8"?>
<calcChain xmlns="http://schemas.openxmlformats.org/spreadsheetml/2006/main">
  <c r="F123" i="2" l="1"/>
  <c r="H123" i="2" s="1"/>
  <c r="C123" i="2"/>
  <c r="F122" i="2"/>
  <c r="H122" i="2" s="1"/>
  <c r="C122" i="2"/>
  <c r="F121" i="2"/>
  <c r="H121" i="2" s="1"/>
  <c r="C121" i="2"/>
  <c r="F120" i="2"/>
  <c r="H120" i="2" s="1"/>
  <c r="C120" i="2"/>
  <c r="F119" i="2"/>
  <c r="H119" i="2" s="1"/>
  <c r="C119" i="2"/>
  <c r="F118" i="2"/>
  <c r="H118" i="2" s="1"/>
  <c r="C118" i="2"/>
  <c r="F117" i="2"/>
  <c r="H117" i="2" s="1"/>
  <c r="C117" i="2"/>
  <c r="F116" i="2"/>
  <c r="H116" i="2" s="1"/>
  <c r="C116" i="2"/>
  <c r="F115" i="2"/>
  <c r="H115" i="2" s="1"/>
  <c r="C115" i="2"/>
  <c r="F114" i="2"/>
  <c r="H114" i="2" s="1"/>
  <c r="C114" i="2"/>
  <c r="F113" i="2"/>
  <c r="H113" i="2" s="1"/>
  <c r="C113" i="2"/>
  <c r="F112" i="2"/>
  <c r="H112" i="2" s="1"/>
  <c r="C112" i="2"/>
  <c r="F111" i="2"/>
  <c r="H111" i="2" s="1"/>
  <c r="C111" i="2"/>
  <c r="F110" i="2"/>
  <c r="H110" i="2" s="1"/>
  <c r="C110" i="2"/>
  <c r="F109" i="2"/>
  <c r="H109" i="2" s="1"/>
  <c r="C109" i="2"/>
  <c r="F108" i="2"/>
  <c r="H108" i="2" s="1"/>
  <c r="C108" i="2"/>
  <c r="F107" i="2"/>
  <c r="H107" i="2" s="1"/>
  <c r="C107" i="2"/>
  <c r="F106" i="2"/>
  <c r="H106" i="2" s="1"/>
  <c r="C106" i="2"/>
  <c r="F105" i="2"/>
  <c r="H105" i="2" s="1"/>
  <c r="C105" i="2"/>
  <c r="F104" i="2"/>
  <c r="H104" i="2" s="1"/>
  <c r="C104" i="2"/>
  <c r="F103" i="2"/>
  <c r="H103" i="2" s="1"/>
  <c r="C103" i="2"/>
  <c r="F102" i="2"/>
  <c r="H102" i="2" s="1"/>
  <c r="C102" i="2"/>
  <c r="F101" i="2"/>
  <c r="H101" i="2" s="1"/>
  <c r="C101" i="2"/>
  <c r="F100" i="2"/>
  <c r="H100" i="2" s="1"/>
  <c r="C100" i="2"/>
  <c r="F99" i="2"/>
  <c r="H99" i="2" s="1"/>
  <c r="C99" i="2"/>
  <c r="F98" i="2"/>
  <c r="H98" i="2" s="1"/>
  <c r="C98" i="2"/>
  <c r="F97" i="2"/>
  <c r="H97" i="2" s="1"/>
  <c r="C97" i="2"/>
  <c r="F96" i="2"/>
  <c r="H96" i="2" s="1"/>
  <c r="C96" i="2"/>
  <c r="F95" i="2"/>
  <c r="H95" i="2" s="1"/>
  <c r="C95" i="2"/>
  <c r="F94" i="2"/>
  <c r="H94" i="2" s="1"/>
  <c r="C94" i="2"/>
  <c r="F93" i="2"/>
  <c r="H93" i="2" s="1"/>
  <c r="C93" i="2"/>
  <c r="F92" i="2"/>
  <c r="H92" i="2" s="1"/>
  <c r="C92" i="2"/>
  <c r="F91" i="2"/>
  <c r="H91" i="2" s="1"/>
  <c r="C91" i="2"/>
  <c r="F90" i="2"/>
  <c r="H90" i="2" s="1"/>
  <c r="C90" i="2"/>
  <c r="F89" i="2"/>
  <c r="H89" i="2" s="1"/>
  <c r="C89" i="2"/>
  <c r="F88" i="2"/>
  <c r="H88" i="2" s="1"/>
  <c r="C88" i="2"/>
  <c r="F87" i="2"/>
  <c r="H87" i="2" s="1"/>
  <c r="C87" i="2"/>
  <c r="F86" i="2"/>
  <c r="H86" i="2" s="1"/>
  <c r="C86" i="2"/>
  <c r="F85" i="2"/>
  <c r="H85" i="2" s="1"/>
  <c r="C85" i="2"/>
  <c r="F84" i="2"/>
  <c r="H84" i="2" s="1"/>
  <c r="C84" i="2"/>
  <c r="F83" i="2"/>
  <c r="H83" i="2" s="1"/>
  <c r="C83" i="2"/>
  <c r="F82" i="2"/>
  <c r="H82" i="2" s="1"/>
  <c r="C82" i="2"/>
  <c r="F81" i="2"/>
  <c r="H81" i="2" s="1"/>
  <c r="C81" i="2"/>
  <c r="F80" i="2"/>
  <c r="H80" i="2" s="1"/>
  <c r="C80" i="2"/>
  <c r="F79" i="2"/>
  <c r="H79" i="2" s="1"/>
  <c r="C79" i="2"/>
  <c r="F78" i="2"/>
  <c r="H78" i="2" s="1"/>
  <c r="C78" i="2"/>
  <c r="F77" i="2"/>
  <c r="H77" i="2" s="1"/>
  <c r="C77" i="2"/>
  <c r="F76" i="2"/>
  <c r="H76" i="2" s="1"/>
  <c r="C76" i="2"/>
  <c r="F75" i="2"/>
  <c r="H75" i="2" s="1"/>
  <c r="C75" i="2"/>
  <c r="F74" i="2"/>
  <c r="H74" i="2" s="1"/>
  <c r="C74" i="2"/>
  <c r="F73" i="2"/>
  <c r="H73" i="2" s="1"/>
  <c r="C73" i="2"/>
  <c r="F72" i="2"/>
  <c r="H72" i="2" s="1"/>
  <c r="C72" i="2"/>
  <c r="F71" i="2"/>
  <c r="H71" i="2" s="1"/>
  <c r="C71" i="2"/>
  <c r="F70" i="2"/>
  <c r="H70" i="2" s="1"/>
  <c r="C70" i="2"/>
  <c r="F69" i="2"/>
  <c r="H69" i="2" s="1"/>
  <c r="C69" i="2"/>
  <c r="F68" i="2"/>
  <c r="H68" i="2" s="1"/>
  <c r="C68" i="2"/>
  <c r="F67" i="2"/>
  <c r="H67" i="2" s="1"/>
  <c r="C67" i="2"/>
  <c r="F66" i="2"/>
  <c r="H66" i="2" s="1"/>
  <c r="C66" i="2"/>
  <c r="F65" i="2"/>
  <c r="H65" i="2" s="1"/>
  <c r="C65" i="2"/>
  <c r="F64" i="2"/>
  <c r="H64" i="2" s="1"/>
  <c r="C64" i="2"/>
  <c r="F63" i="2"/>
  <c r="H63" i="2" s="1"/>
  <c r="C63" i="2"/>
  <c r="F62" i="2"/>
  <c r="H62" i="2" s="1"/>
  <c r="C62" i="2"/>
  <c r="F61" i="2"/>
  <c r="H61" i="2" s="1"/>
  <c r="C61" i="2"/>
  <c r="F60" i="2"/>
  <c r="H60" i="2" s="1"/>
  <c r="C60" i="2"/>
  <c r="F59" i="2"/>
  <c r="H59" i="2" s="1"/>
  <c r="C59" i="2"/>
  <c r="F58" i="2"/>
  <c r="H58" i="2" s="1"/>
  <c r="C58" i="2"/>
  <c r="F57" i="2"/>
  <c r="H57" i="2" s="1"/>
  <c r="C57" i="2"/>
  <c r="F56" i="2"/>
  <c r="H56" i="2" s="1"/>
  <c r="C56" i="2"/>
  <c r="F55" i="2"/>
  <c r="H55" i="2" s="1"/>
  <c r="C55" i="2"/>
  <c r="F54" i="2"/>
  <c r="H54" i="2" s="1"/>
  <c r="C54" i="2"/>
  <c r="F53" i="2"/>
  <c r="H53" i="2" s="1"/>
  <c r="C53" i="2"/>
  <c r="F52" i="2"/>
  <c r="H52" i="2" s="1"/>
  <c r="C52" i="2"/>
  <c r="F51" i="2"/>
  <c r="H51" i="2" s="1"/>
  <c r="C51" i="2"/>
  <c r="F50" i="2"/>
  <c r="H50" i="2" s="1"/>
  <c r="C50" i="2"/>
  <c r="F49" i="2"/>
  <c r="H49" i="2" s="1"/>
  <c r="C49" i="2"/>
  <c r="F48" i="2"/>
  <c r="H48" i="2" s="1"/>
  <c r="C48" i="2"/>
  <c r="F47" i="2"/>
  <c r="H47" i="2" s="1"/>
  <c r="C47" i="2"/>
  <c r="F46" i="2"/>
  <c r="H46" i="2" s="1"/>
  <c r="C46" i="2"/>
  <c r="F45" i="2"/>
  <c r="H45" i="2" s="1"/>
  <c r="C45" i="2"/>
  <c r="F44" i="2"/>
  <c r="H44" i="2" s="1"/>
  <c r="C44" i="2"/>
  <c r="F43" i="2"/>
  <c r="H43" i="2" s="1"/>
  <c r="C43" i="2"/>
  <c r="F42" i="2"/>
  <c r="H42" i="2" s="1"/>
  <c r="C42" i="2"/>
  <c r="F41" i="2"/>
  <c r="H41" i="2" s="1"/>
  <c r="C41" i="2"/>
  <c r="F40" i="2"/>
  <c r="H40" i="2" s="1"/>
  <c r="C40" i="2"/>
  <c r="F39" i="2"/>
  <c r="H39" i="2" s="1"/>
  <c r="C39" i="2"/>
  <c r="F38" i="2"/>
  <c r="H38" i="2" s="1"/>
  <c r="C38" i="2"/>
  <c r="F37" i="2"/>
  <c r="H37" i="2" s="1"/>
  <c r="C37" i="2"/>
  <c r="F36" i="2"/>
  <c r="H36" i="2" s="1"/>
  <c r="C36" i="2"/>
  <c r="F35" i="2"/>
  <c r="H35" i="2" s="1"/>
  <c r="C35" i="2"/>
  <c r="F34" i="2"/>
  <c r="H34" i="2" s="1"/>
  <c r="C34" i="2"/>
  <c r="F33" i="2"/>
  <c r="H33" i="2" s="1"/>
  <c r="C33" i="2"/>
  <c r="F32" i="2"/>
  <c r="H32" i="2" s="1"/>
  <c r="C32" i="2"/>
  <c r="F31" i="2"/>
  <c r="H31" i="2" s="1"/>
  <c r="C31" i="2"/>
  <c r="F30" i="2"/>
  <c r="H30" i="2" s="1"/>
  <c r="C30" i="2"/>
  <c r="F29" i="2"/>
  <c r="H29" i="2" s="1"/>
  <c r="C29" i="2"/>
  <c r="F28" i="2"/>
  <c r="H28" i="2" s="1"/>
  <c r="C28" i="2"/>
  <c r="F27" i="2"/>
  <c r="H27" i="2" s="1"/>
  <c r="C27" i="2"/>
  <c r="F26" i="2"/>
  <c r="H26" i="2" s="1"/>
  <c r="C26" i="2"/>
  <c r="F25" i="2"/>
  <c r="H25" i="2" s="1"/>
  <c r="C25" i="2"/>
  <c r="F24" i="2"/>
  <c r="H24" i="2" s="1"/>
  <c r="C24" i="2"/>
  <c r="F23" i="2"/>
  <c r="H23" i="2" s="1"/>
  <c r="C23" i="2"/>
  <c r="F22" i="2"/>
  <c r="H22" i="2" s="1"/>
  <c r="C22" i="2"/>
  <c r="F21" i="2"/>
  <c r="H21" i="2" s="1"/>
  <c r="C21" i="2"/>
  <c r="F20" i="2"/>
  <c r="H20" i="2" s="1"/>
  <c r="C20" i="2"/>
  <c r="F19" i="2"/>
  <c r="H19" i="2" s="1"/>
  <c r="C19" i="2"/>
  <c r="F18" i="2"/>
  <c r="H18" i="2" s="1"/>
  <c r="C18" i="2"/>
  <c r="F17" i="2"/>
  <c r="H17" i="2" s="1"/>
  <c r="C17" i="2"/>
  <c r="F16" i="2"/>
  <c r="H16" i="2" s="1"/>
  <c r="C16" i="2"/>
  <c r="F15" i="2"/>
  <c r="H15" i="2" s="1"/>
  <c r="C15" i="2"/>
  <c r="F14" i="2"/>
  <c r="H14" i="2" s="1"/>
  <c r="C14" i="2"/>
  <c r="F13" i="2"/>
  <c r="H13" i="2" s="1"/>
  <c r="C13" i="2"/>
  <c r="F12" i="2"/>
  <c r="H12" i="2" s="1"/>
  <c r="C12" i="2"/>
  <c r="F11" i="2"/>
  <c r="H11" i="2" s="1"/>
  <c r="C11" i="2"/>
  <c r="F10" i="2"/>
  <c r="H10" i="2" s="1"/>
  <c r="C10" i="2"/>
  <c r="F9" i="2"/>
  <c r="H9" i="2" s="1"/>
  <c r="C9" i="2"/>
  <c r="F8" i="2"/>
  <c r="H8" i="2" s="1"/>
  <c r="C8" i="2"/>
  <c r="F7" i="2"/>
  <c r="H7" i="2" s="1"/>
  <c r="C7" i="2"/>
  <c r="F6" i="2"/>
  <c r="H6" i="2" s="1"/>
  <c r="C6" i="2"/>
  <c r="F5" i="2"/>
  <c r="H5" i="2" s="1"/>
  <c r="C5" i="2"/>
  <c r="F4" i="2"/>
  <c r="H4" i="2" s="1"/>
  <c r="C4" i="2"/>
  <c r="F3" i="2"/>
  <c r="H3" i="2" s="1"/>
  <c r="C3" i="2"/>
</calcChain>
</file>

<file path=xl/sharedStrings.xml><?xml version="1.0" encoding="utf-8"?>
<sst xmlns="http://schemas.openxmlformats.org/spreadsheetml/2006/main" count="130" uniqueCount="35">
  <si>
    <t>座位号</t>
  </si>
  <si>
    <t>341002001-小学语文(屯溪百鸟亭小学（尤溪小学）)</t>
  </si>
  <si>
    <t>341002002-小学语文(屯溪百鸟亭小学（尤溪小学）)</t>
  </si>
  <si>
    <t>341002003-小学数学(屯溪百鸟亭小学（尤溪小学）)</t>
  </si>
  <si>
    <t>341002004-小学数学(屯溪百鸟亭小学（尤溪小学）)</t>
  </si>
  <si>
    <t>341002005-小学英语(屯溪百鸟亭小学（尤溪小学）)</t>
  </si>
  <si>
    <t>341002006-小学体育(屯溪百鸟亭小学（尤溪小学）)</t>
  </si>
  <si>
    <t>341002007-小学语文(屯溪江南实验小学（柏山小学）)</t>
  </si>
  <si>
    <t>341002008-小学语文(屯溪江南实验小学（柏山小学）)</t>
  </si>
  <si>
    <t>341002009-小学数学(屯溪江南实验小学（柏山小学）)</t>
  </si>
  <si>
    <t>341002010-小学英语(屯溪江南实验小学（柏山小学）)</t>
  </si>
  <si>
    <t>341002011-小学信息技术(屯溪江南实验小学（柏山小学）)</t>
  </si>
  <si>
    <t>341002012-小学语文(屯溪柏树小学)</t>
  </si>
  <si>
    <t>341002013-小学数学(屯溪柏树小学)</t>
  </si>
  <si>
    <t>341002014-小学数学(屯溪长干小学)</t>
  </si>
  <si>
    <t>341002015-小学美术(屯溪长干小学)</t>
  </si>
  <si>
    <t>341002016-小学语文(屯溪现代实验学校)</t>
  </si>
  <si>
    <t>341002017-小学数学(屯溪现代实验学校)</t>
  </si>
  <si>
    <t>341002018-小学英语(屯溪现代实验学校)</t>
  </si>
  <si>
    <t>341002019-小学信息技术(屯溪现代实验学校)</t>
  </si>
  <si>
    <t>341002020-小学音乐(屯溪现代实验学校)</t>
  </si>
  <si>
    <t>341002021-小学体育(屯溪现代实验学校)</t>
  </si>
  <si>
    <t>341002022-小学语文(屯溪荷花池小学)</t>
  </si>
  <si>
    <t>341002023-小学语文(屯溪龙山实验小学)</t>
  </si>
  <si>
    <t>341002024-小学数学(屯溪龙山实验小学)</t>
  </si>
  <si>
    <t>341002025-小学英语(屯溪东城实验小学)</t>
  </si>
  <si>
    <t>341002026-小学体育(屯溪东城实验小学)</t>
  </si>
  <si>
    <t>政策加分</t>
  </si>
  <si>
    <t>序号</t>
    <phoneticPr fontId="2" type="noConversion"/>
  </si>
  <si>
    <t>2022年度黄山市屯溪区小学新任教师公开招聘入围专业测试人员名单</t>
    <phoneticPr fontId="2" type="noConversion"/>
  </si>
  <si>
    <t>学科专业知识成绩</t>
    <phoneticPr fontId="2" type="noConversion"/>
  </si>
  <si>
    <t>教育综合知识成绩</t>
    <phoneticPr fontId="2" type="noConversion"/>
  </si>
  <si>
    <t>合成笔试成绩</t>
    <phoneticPr fontId="2" type="noConversion"/>
  </si>
  <si>
    <t>最终笔试成绩</t>
    <phoneticPr fontId="2" type="noConversion"/>
  </si>
  <si>
    <t>报考岗位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</si>
</sst>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0F73-920E-4FAA-B167-AAF0983CACBF}">
  <dimension ref="A1:H123"/>
  <sheetViews>
    <sheetView tabSelected="1" workbookViewId="0">
      <pane ySplit="2" topLeftCell="A3" activePane="bottomLeft" state="frozen"/>
      <selection pane="bottomLeft" activeCell="N13" sqref="N13"/>
    </sheetView>
  </sheetViews>
  <sheetFormatPr defaultColWidth="8.75" defaultRowHeight="13.5" x14ac:dyDescent="0.15"/>
  <cols>
    <col min="1" max="1" width="5.625" customWidth="1"/>
    <col min="2" max="2" width="47.375" customWidth="1"/>
    <col min="3" max="3" width="13.75" customWidth="1"/>
    <col min="4" max="4" width="9.5" style="1" customWidth="1"/>
    <col min="5" max="5" width="9.625" style="2" customWidth="1"/>
    <col min="7" max="7" width="9.25" customWidth="1"/>
  </cols>
  <sheetData>
    <row r="1" spans="1:8" ht="33" customHeight="1" x14ac:dyDescent="0.15">
      <c r="A1" s="7" t="s">
        <v>29</v>
      </c>
      <c r="B1" s="7"/>
      <c r="C1" s="7"/>
      <c r="D1" s="7"/>
      <c r="E1" s="7"/>
      <c r="F1" s="7"/>
      <c r="G1" s="7"/>
      <c r="H1" s="7"/>
    </row>
    <row r="2" spans="1:8" ht="45" customHeight="1" x14ac:dyDescent="0.15">
      <c r="A2" s="4" t="s">
        <v>28</v>
      </c>
      <c r="B2" s="3" t="s">
        <v>34</v>
      </c>
      <c r="C2" s="3" t="s">
        <v>0</v>
      </c>
      <c r="D2" s="3" t="s">
        <v>30</v>
      </c>
      <c r="E2" s="3" t="s">
        <v>31</v>
      </c>
      <c r="F2" s="3" t="s">
        <v>32</v>
      </c>
      <c r="G2" s="3" t="s">
        <v>27</v>
      </c>
      <c r="H2" s="3" t="s">
        <v>33</v>
      </c>
    </row>
    <row r="3" spans="1:8" s="6" customFormat="1" ht="19.5" customHeight="1" x14ac:dyDescent="0.15">
      <c r="A3" s="5">
        <v>1</v>
      </c>
      <c r="B3" s="5" t="s">
        <v>1</v>
      </c>
      <c r="C3" s="5" t="str">
        <f>"223410012020"</f>
        <v>223410012020</v>
      </c>
      <c r="D3" s="5">
        <v>87</v>
      </c>
      <c r="E3" s="5">
        <v>95.5</v>
      </c>
      <c r="F3" s="5">
        <f t="shared" ref="F3:F15" si="0">D3*0.6+E3*0.4</f>
        <v>90.4</v>
      </c>
      <c r="G3" s="5"/>
      <c r="H3" s="5">
        <f t="shared" ref="H3:H15" si="1">F3+G3</f>
        <v>90.4</v>
      </c>
    </row>
    <row r="4" spans="1:8" s="6" customFormat="1" ht="19.5" customHeight="1" x14ac:dyDescent="0.15">
      <c r="A4" s="5">
        <v>2</v>
      </c>
      <c r="B4" s="5" t="s">
        <v>1</v>
      </c>
      <c r="C4" s="5" t="str">
        <f>"223410012518"</f>
        <v>223410012518</v>
      </c>
      <c r="D4" s="5">
        <v>86</v>
      </c>
      <c r="E4" s="5">
        <v>91</v>
      </c>
      <c r="F4" s="5">
        <f t="shared" si="0"/>
        <v>88</v>
      </c>
      <c r="G4" s="5"/>
      <c r="H4" s="5">
        <f t="shared" si="1"/>
        <v>88</v>
      </c>
    </row>
    <row r="5" spans="1:8" s="6" customFormat="1" ht="19.5" customHeight="1" x14ac:dyDescent="0.15">
      <c r="A5" s="5">
        <v>3</v>
      </c>
      <c r="B5" s="5" t="s">
        <v>1</v>
      </c>
      <c r="C5" s="5" t="str">
        <f>"223410010827"</f>
        <v>223410010827</v>
      </c>
      <c r="D5" s="5">
        <v>85</v>
      </c>
      <c r="E5" s="5">
        <v>89</v>
      </c>
      <c r="F5" s="5">
        <f t="shared" si="0"/>
        <v>86.6</v>
      </c>
      <c r="G5" s="5"/>
      <c r="H5" s="5">
        <f t="shared" si="1"/>
        <v>86.6</v>
      </c>
    </row>
    <row r="6" spans="1:8" s="6" customFormat="1" ht="19.5" customHeight="1" x14ac:dyDescent="0.15">
      <c r="A6" s="5">
        <v>4</v>
      </c>
      <c r="B6" s="5" t="s">
        <v>1</v>
      </c>
      <c r="C6" s="5" t="str">
        <f>"223410012320"</f>
        <v>223410012320</v>
      </c>
      <c r="D6" s="5">
        <v>86</v>
      </c>
      <c r="E6" s="5">
        <v>87</v>
      </c>
      <c r="F6" s="5">
        <f t="shared" si="0"/>
        <v>86.4</v>
      </c>
      <c r="G6" s="5"/>
      <c r="H6" s="5">
        <f t="shared" si="1"/>
        <v>86.4</v>
      </c>
    </row>
    <row r="7" spans="1:8" s="6" customFormat="1" ht="19.5" customHeight="1" x14ac:dyDescent="0.15">
      <c r="A7" s="5">
        <v>5</v>
      </c>
      <c r="B7" s="5" t="s">
        <v>1</v>
      </c>
      <c r="C7" s="5" t="str">
        <f>"223410012915"</f>
        <v>223410012915</v>
      </c>
      <c r="D7" s="5">
        <v>89</v>
      </c>
      <c r="E7" s="5">
        <v>79</v>
      </c>
      <c r="F7" s="5">
        <f t="shared" si="0"/>
        <v>85</v>
      </c>
      <c r="G7" s="5"/>
      <c r="H7" s="5">
        <f t="shared" si="1"/>
        <v>85</v>
      </c>
    </row>
    <row r="8" spans="1:8" s="6" customFormat="1" ht="19.5" customHeight="1" x14ac:dyDescent="0.15">
      <c r="A8" s="5">
        <v>6</v>
      </c>
      <c r="B8" s="5" t="s">
        <v>1</v>
      </c>
      <c r="C8" s="5" t="str">
        <f>"223410012609"</f>
        <v>223410012609</v>
      </c>
      <c r="D8" s="5">
        <v>90</v>
      </c>
      <c r="E8" s="5">
        <v>77</v>
      </c>
      <c r="F8" s="5">
        <f t="shared" si="0"/>
        <v>84.8</v>
      </c>
      <c r="G8" s="5"/>
      <c r="H8" s="5">
        <f t="shared" si="1"/>
        <v>84.8</v>
      </c>
    </row>
    <row r="9" spans="1:8" s="6" customFormat="1" ht="19.5" customHeight="1" x14ac:dyDescent="0.15">
      <c r="A9" s="5">
        <v>7</v>
      </c>
      <c r="B9" s="5" t="s">
        <v>2</v>
      </c>
      <c r="C9" s="5" t="str">
        <f>"223410011723"</f>
        <v>223410011723</v>
      </c>
      <c r="D9" s="5">
        <v>84</v>
      </c>
      <c r="E9" s="5">
        <v>83</v>
      </c>
      <c r="F9" s="5">
        <f t="shared" si="0"/>
        <v>83.6</v>
      </c>
      <c r="G9" s="5"/>
      <c r="H9" s="5">
        <f t="shared" si="1"/>
        <v>83.6</v>
      </c>
    </row>
    <row r="10" spans="1:8" s="6" customFormat="1" ht="19.5" customHeight="1" x14ac:dyDescent="0.15">
      <c r="A10" s="5">
        <v>8</v>
      </c>
      <c r="B10" s="5" t="s">
        <v>2</v>
      </c>
      <c r="C10" s="5" t="str">
        <f>"223410010128"</f>
        <v>223410010128</v>
      </c>
      <c r="D10" s="5">
        <v>80</v>
      </c>
      <c r="E10" s="5">
        <v>85</v>
      </c>
      <c r="F10" s="5">
        <f t="shared" si="0"/>
        <v>82</v>
      </c>
      <c r="G10" s="5"/>
      <c r="H10" s="5">
        <f t="shared" si="1"/>
        <v>82</v>
      </c>
    </row>
    <row r="11" spans="1:8" s="6" customFormat="1" ht="19.5" customHeight="1" x14ac:dyDescent="0.15">
      <c r="A11" s="5">
        <v>9</v>
      </c>
      <c r="B11" s="5" t="s">
        <v>2</v>
      </c>
      <c r="C11" s="5" t="str">
        <f>"223410010727"</f>
        <v>223410010727</v>
      </c>
      <c r="D11" s="5">
        <v>81</v>
      </c>
      <c r="E11" s="5">
        <v>80.5</v>
      </c>
      <c r="F11" s="5">
        <f t="shared" si="0"/>
        <v>80.800000000000011</v>
      </c>
      <c r="G11" s="5"/>
      <c r="H11" s="5">
        <f t="shared" si="1"/>
        <v>80.800000000000011</v>
      </c>
    </row>
    <row r="12" spans="1:8" s="6" customFormat="1" ht="19.5" customHeight="1" x14ac:dyDescent="0.15">
      <c r="A12" s="5">
        <v>10</v>
      </c>
      <c r="B12" s="5" t="s">
        <v>2</v>
      </c>
      <c r="C12" s="5" t="str">
        <f>"223410010206"</f>
        <v>223410010206</v>
      </c>
      <c r="D12" s="5">
        <v>78</v>
      </c>
      <c r="E12" s="5">
        <v>82.5</v>
      </c>
      <c r="F12" s="5">
        <f t="shared" si="0"/>
        <v>79.8</v>
      </c>
      <c r="G12" s="5"/>
      <c r="H12" s="5">
        <f t="shared" si="1"/>
        <v>79.8</v>
      </c>
    </row>
    <row r="13" spans="1:8" s="6" customFormat="1" ht="19.5" customHeight="1" x14ac:dyDescent="0.15">
      <c r="A13" s="5">
        <v>11</v>
      </c>
      <c r="B13" s="5" t="s">
        <v>2</v>
      </c>
      <c r="C13" s="5" t="str">
        <f>"223410013201"</f>
        <v>223410013201</v>
      </c>
      <c r="D13" s="5">
        <v>86</v>
      </c>
      <c r="E13" s="5">
        <v>69</v>
      </c>
      <c r="F13" s="5">
        <f t="shared" si="0"/>
        <v>79.2</v>
      </c>
      <c r="G13" s="5"/>
      <c r="H13" s="5">
        <f t="shared" si="1"/>
        <v>79.2</v>
      </c>
    </row>
    <row r="14" spans="1:8" s="6" customFormat="1" ht="19.5" customHeight="1" x14ac:dyDescent="0.15">
      <c r="A14" s="5">
        <v>12</v>
      </c>
      <c r="B14" s="5" t="s">
        <v>2</v>
      </c>
      <c r="C14" s="5" t="str">
        <f>"223410010607"</f>
        <v>223410010607</v>
      </c>
      <c r="D14" s="5">
        <v>81</v>
      </c>
      <c r="E14" s="5">
        <v>68</v>
      </c>
      <c r="F14" s="5">
        <f t="shared" si="0"/>
        <v>75.800000000000011</v>
      </c>
      <c r="G14" s="5"/>
      <c r="H14" s="5">
        <f t="shared" si="1"/>
        <v>75.800000000000011</v>
      </c>
    </row>
    <row r="15" spans="1:8" s="6" customFormat="1" ht="19.5" customHeight="1" x14ac:dyDescent="0.15">
      <c r="A15" s="5">
        <v>13</v>
      </c>
      <c r="B15" s="5" t="s">
        <v>2</v>
      </c>
      <c r="C15" s="5" t="str">
        <f>"223410010317"</f>
        <v>223410010317</v>
      </c>
      <c r="D15" s="5">
        <v>75</v>
      </c>
      <c r="E15" s="5">
        <v>77</v>
      </c>
      <c r="F15" s="5">
        <f t="shared" si="0"/>
        <v>75.8</v>
      </c>
      <c r="G15" s="5"/>
      <c r="H15" s="5">
        <f t="shared" si="1"/>
        <v>75.8</v>
      </c>
    </row>
    <row r="16" spans="1:8" s="6" customFormat="1" ht="19.5" customHeight="1" x14ac:dyDescent="0.15">
      <c r="A16" s="5">
        <v>14</v>
      </c>
      <c r="B16" s="5" t="s">
        <v>3</v>
      </c>
      <c r="C16" s="5" t="str">
        <f>"223410020423"</f>
        <v>223410020423</v>
      </c>
      <c r="D16" s="5">
        <v>112</v>
      </c>
      <c r="E16" s="5">
        <v>73</v>
      </c>
      <c r="F16" s="5">
        <f t="shared" ref="F16:F21" si="2">D16*0.6+E16*0.4</f>
        <v>96.4</v>
      </c>
      <c r="G16" s="5"/>
      <c r="H16" s="5">
        <f t="shared" ref="H16:H21" si="3">F16+G16</f>
        <v>96.4</v>
      </c>
    </row>
    <row r="17" spans="1:8" s="6" customFormat="1" ht="19.5" customHeight="1" x14ac:dyDescent="0.15">
      <c r="A17" s="5">
        <v>15</v>
      </c>
      <c r="B17" s="5" t="s">
        <v>3</v>
      </c>
      <c r="C17" s="5" t="str">
        <f>"223410021316"</f>
        <v>223410021316</v>
      </c>
      <c r="D17" s="5">
        <v>95</v>
      </c>
      <c r="E17" s="5">
        <v>90</v>
      </c>
      <c r="F17" s="5">
        <f t="shared" si="2"/>
        <v>93</v>
      </c>
      <c r="G17" s="5"/>
      <c r="H17" s="5">
        <f t="shared" si="3"/>
        <v>93</v>
      </c>
    </row>
    <row r="18" spans="1:8" s="6" customFormat="1" ht="19.5" customHeight="1" x14ac:dyDescent="0.15">
      <c r="A18" s="5">
        <v>16</v>
      </c>
      <c r="B18" s="5" t="s">
        <v>3</v>
      </c>
      <c r="C18" s="5" t="str">
        <f>"223410021619"</f>
        <v>223410021619</v>
      </c>
      <c r="D18" s="5">
        <v>102</v>
      </c>
      <c r="E18" s="5">
        <v>77</v>
      </c>
      <c r="F18" s="5">
        <f t="shared" si="2"/>
        <v>92</v>
      </c>
      <c r="G18" s="5"/>
      <c r="H18" s="5">
        <f t="shared" si="3"/>
        <v>92</v>
      </c>
    </row>
    <row r="19" spans="1:8" s="6" customFormat="1" ht="19.5" customHeight="1" x14ac:dyDescent="0.15">
      <c r="A19" s="5">
        <v>17</v>
      </c>
      <c r="B19" s="5" t="s">
        <v>3</v>
      </c>
      <c r="C19" s="5" t="str">
        <f>"223410021005"</f>
        <v>223410021005</v>
      </c>
      <c r="D19" s="5">
        <v>99.5</v>
      </c>
      <c r="E19" s="5">
        <v>70</v>
      </c>
      <c r="F19" s="5">
        <f t="shared" si="2"/>
        <v>87.699999999999989</v>
      </c>
      <c r="G19" s="5"/>
      <c r="H19" s="5">
        <f t="shared" si="3"/>
        <v>87.699999999999989</v>
      </c>
    </row>
    <row r="20" spans="1:8" s="6" customFormat="1" ht="19.5" customHeight="1" x14ac:dyDescent="0.15">
      <c r="A20" s="5">
        <v>18</v>
      </c>
      <c r="B20" s="5" t="s">
        <v>3</v>
      </c>
      <c r="C20" s="5" t="str">
        <f>"223410020706"</f>
        <v>223410020706</v>
      </c>
      <c r="D20" s="5">
        <v>88.5</v>
      </c>
      <c r="E20" s="5">
        <v>85</v>
      </c>
      <c r="F20" s="5">
        <f t="shared" si="2"/>
        <v>87.1</v>
      </c>
      <c r="G20" s="5"/>
      <c r="H20" s="5">
        <f t="shared" si="3"/>
        <v>87.1</v>
      </c>
    </row>
    <row r="21" spans="1:8" s="6" customFormat="1" ht="19.5" customHeight="1" x14ac:dyDescent="0.15">
      <c r="A21" s="5">
        <v>19</v>
      </c>
      <c r="B21" s="5" t="s">
        <v>3</v>
      </c>
      <c r="C21" s="5" t="str">
        <f>"223410020729"</f>
        <v>223410020729</v>
      </c>
      <c r="D21" s="5">
        <v>87</v>
      </c>
      <c r="E21" s="5">
        <v>85.5</v>
      </c>
      <c r="F21" s="5">
        <f t="shared" si="2"/>
        <v>86.4</v>
      </c>
      <c r="G21" s="5"/>
      <c r="H21" s="5">
        <f t="shared" si="3"/>
        <v>86.4</v>
      </c>
    </row>
    <row r="22" spans="1:8" s="6" customFormat="1" ht="19.5" customHeight="1" x14ac:dyDescent="0.15">
      <c r="A22" s="5">
        <v>20</v>
      </c>
      <c r="B22" s="5" t="s">
        <v>4</v>
      </c>
      <c r="C22" s="5" t="str">
        <f>"223410021525"</f>
        <v>223410021525</v>
      </c>
      <c r="D22" s="5">
        <v>111</v>
      </c>
      <c r="E22" s="5">
        <v>83</v>
      </c>
      <c r="F22" s="5">
        <f t="shared" ref="F22:F34" si="4">D22*0.6+E22*0.4</f>
        <v>99.8</v>
      </c>
      <c r="G22" s="5"/>
      <c r="H22" s="5">
        <f t="shared" ref="H22:H34" si="5">F22+G22</f>
        <v>99.8</v>
      </c>
    </row>
    <row r="23" spans="1:8" s="6" customFormat="1" ht="19.5" customHeight="1" x14ac:dyDescent="0.15">
      <c r="A23" s="5">
        <v>21</v>
      </c>
      <c r="B23" s="5" t="s">
        <v>4</v>
      </c>
      <c r="C23" s="5" t="str">
        <f>"223410022329"</f>
        <v>223410022329</v>
      </c>
      <c r="D23" s="5">
        <v>102</v>
      </c>
      <c r="E23" s="5">
        <v>82.5</v>
      </c>
      <c r="F23" s="5">
        <f t="shared" si="4"/>
        <v>94.199999999999989</v>
      </c>
      <c r="G23" s="5"/>
      <c r="H23" s="5">
        <f t="shared" si="5"/>
        <v>94.199999999999989</v>
      </c>
    </row>
    <row r="24" spans="1:8" s="6" customFormat="1" ht="19.5" customHeight="1" x14ac:dyDescent="0.15">
      <c r="A24" s="5">
        <v>22</v>
      </c>
      <c r="B24" s="5" t="s">
        <v>4</v>
      </c>
      <c r="C24" s="5" t="str">
        <f>"223410022030"</f>
        <v>223410022030</v>
      </c>
      <c r="D24" s="5">
        <v>92.5</v>
      </c>
      <c r="E24" s="5">
        <v>91.5</v>
      </c>
      <c r="F24" s="5">
        <f t="shared" si="4"/>
        <v>92.1</v>
      </c>
      <c r="G24" s="5"/>
      <c r="H24" s="5">
        <f t="shared" si="5"/>
        <v>92.1</v>
      </c>
    </row>
    <row r="25" spans="1:8" s="6" customFormat="1" ht="19.5" customHeight="1" x14ac:dyDescent="0.15">
      <c r="A25" s="5">
        <v>23</v>
      </c>
      <c r="B25" s="5" t="s">
        <v>4</v>
      </c>
      <c r="C25" s="5" t="str">
        <f>"223410022124"</f>
        <v>223410022124</v>
      </c>
      <c r="D25" s="5">
        <v>103</v>
      </c>
      <c r="E25" s="5">
        <v>75</v>
      </c>
      <c r="F25" s="5">
        <f t="shared" si="4"/>
        <v>91.8</v>
      </c>
      <c r="G25" s="5"/>
      <c r="H25" s="5">
        <f t="shared" si="5"/>
        <v>91.8</v>
      </c>
    </row>
    <row r="26" spans="1:8" s="6" customFormat="1" ht="19.5" customHeight="1" x14ac:dyDescent="0.15">
      <c r="A26" s="5">
        <v>24</v>
      </c>
      <c r="B26" s="5" t="s">
        <v>4</v>
      </c>
      <c r="C26" s="5" t="str">
        <f>"223410022311"</f>
        <v>223410022311</v>
      </c>
      <c r="D26" s="5">
        <v>102</v>
      </c>
      <c r="E26" s="5">
        <v>76</v>
      </c>
      <c r="F26" s="5">
        <f t="shared" si="4"/>
        <v>91.6</v>
      </c>
      <c r="G26" s="5"/>
      <c r="H26" s="5">
        <f t="shared" si="5"/>
        <v>91.6</v>
      </c>
    </row>
    <row r="27" spans="1:8" s="6" customFormat="1" ht="19.5" customHeight="1" x14ac:dyDescent="0.15">
      <c r="A27" s="5">
        <v>25</v>
      </c>
      <c r="B27" s="5" t="s">
        <v>4</v>
      </c>
      <c r="C27" s="5" t="str">
        <f>"223410021207"</f>
        <v>223410021207</v>
      </c>
      <c r="D27" s="5">
        <v>102.5</v>
      </c>
      <c r="E27" s="5">
        <v>75</v>
      </c>
      <c r="F27" s="5">
        <f t="shared" si="4"/>
        <v>91.5</v>
      </c>
      <c r="G27" s="5"/>
      <c r="H27" s="5">
        <f t="shared" si="5"/>
        <v>91.5</v>
      </c>
    </row>
    <row r="28" spans="1:8" s="6" customFormat="1" ht="19.5" customHeight="1" x14ac:dyDescent="0.15">
      <c r="A28" s="5">
        <v>26</v>
      </c>
      <c r="B28" s="5" t="s">
        <v>4</v>
      </c>
      <c r="C28" s="5" t="str">
        <f>"223410021308"</f>
        <v>223410021308</v>
      </c>
      <c r="D28" s="5">
        <v>92.5</v>
      </c>
      <c r="E28" s="5">
        <v>84</v>
      </c>
      <c r="F28" s="5">
        <f t="shared" si="4"/>
        <v>89.1</v>
      </c>
      <c r="G28" s="5"/>
      <c r="H28" s="5">
        <f t="shared" si="5"/>
        <v>89.1</v>
      </c>
    </row>
    <row r="29" spans="1:8" s="6" customFormat="1" ht="19.5" customHeight="1" x14ac:dyDescent="0.15">
      <c r="A29" s="5">
        <v>27</v>
      </c>
      <c r="B29" s="5" t="s">
        <v>4</v>
      </c>
      <c r="C29" s="5" t="str">
        <f>"223410022224"</f>
        <v>223410022224</v>
      </c>
      <c r="D29" s="5">
        <v>104</v>
      </c>
      <c r="E29" s="5">
        <v>65</v>
      </c>
      <c r="F29" s="5">
        <f t="shared" si="4"/>
        <v>88.4</v>
      </c>
      <c r="G29" s="5"/>
      <c r="H29" s="5">
        <f t="shared" si="5"/>
        <v>88.4</v>
      </c>
    </row>
    <row r="30" spans="1:8" s="6" customFormat="1" ht="19.5" customHeight="1" x14ac:dyDescent="0.15">
      <c r="A30" s="5">
        <v>28</v>
      </c>
      <c r="B30" s="5" t="s">
        <v>4</v>
      </c>
      <c r="C30" s="5" t="str">
        <f>"223410020512"</f>
        <v>223410020512</v>
      </c>
      <c r="D30" s="5">
        <v>95</v>
      </c>
      <c r="E30" s="5">
        <v>76</v>
      </c>
      <c r="F30" s="5">
        <f t="shared" si="4"/>
        <v>87.4</v>
      </c>
      <c r="G30" s="5"/>
      <c r="H30" s="5">
        <f t="shared" si="5"/>
        <v>87.4</v>
      </c>
    </row>
    <row r="31" spans="1:8" s="6" customFormat="1" ht="19.5" customHeight="1" x14ac:dyDescent="0.15">
      <c r="A31" s="5">
        <v>29</v>
      </c>
      <c r="B31" s="5" t="s">
        <v>5</v>
      </c>
      <c r="C31" s="5" t="str">
        <f>"223410023604"</f>
        <v>223410023604</v>
      </c>
      <c r="D31" s="5">
        <v>94.5</v>
      </c>
      <c r="E31" s="5">
        <v>95</v>
      </c>
      <c r="F31" s="5">
        <f t="shared" si="4"/>
        <v>94.699999999999989</v>
      </c>
      <c r="G31" s="5"/>
      <c r="H31" s="5">
        <f t="shared" si="5"/>
        <v>94.699999999999989</v>
      </c>
    </row>
    <row r="32" spans="1:8" s="6" customFormat="1" ht="19.5" customHeight="1" x14ac:dyDescent="0.15">
      <c r="A32" s="5">
        <v>30</v>
      </c>
      <c r="B32" s="5" t="s">
        <v>5</v>
      </c>
      <c r="C32" s="5" t="str">
        <f>"223410022806"</f>
        <v>223410022806</v>
      </c>
      <c r="D32" s="5">
        <v>104</v>
      </c>
      <c r="E32" s="5">
        <v>79</v>
      </c>
      <c r="F32" s="5">
        <f t="shared" si="4"/>
        <v>94</v>
      </c>
      <c r="G32" s="5"/>
      <c r="H32" s="5">
        <f t="shared" si="5"/>
        <v>94</v>
      </c>
    </row>
    <row r="33" spans="1:8" s="6" customFormat="1" ht="19.5" customHeight="1" x14ac:dyDescent="0.15">
      <c r="A33" s="5">
        <v>31</v>
      </c>
      <c r="B33" s="5" t="s">
        <v>5</v>
      </c>
      <c r="C33" s="5" t="str">
        <f>"223410023009"</f>
        <v>223410023009</v>
      </c>
      <c r="D33" s="5">
        <v>100.5</v>
      </c>
      <c r="E33" s="5">
        <v>83.5</v>
      </c>
      <c r="F33" s="5">
        <f t="shared" si="4"/>
        <v>93.699999999999989</v>
      </c>
      <c r="G33" s="5"/>
      <c r="H33" s="5">
        <f t="shared" si="5"/>
        <v>93.699999999999989</v>
      </c>
    </row>
    <row r="34" spans="1:8" s="6" customFormat="1" ht="19.5" customHeight="1" x14ac:dyDescent="0.15">
      <c r="A34" s="5">
        <v>32</v>
      </c>
      <c r="B34" s="5" t="s">
        <v>5</v>
      </c>
      <c r="C34" s="5" t="str">
        <f>"223410023122"</f>
        <v>223410023122</v>
      </c>
      <c r="D34" s="5">
        <v>106.5</v>
      </c>
      <c r="E34" s="5">
        <v>69</v>
      </c>
      <c r="F34" s="5">
        <f t="shared" si="4"/>
        <v>91.5</v>
      </c>
      <c r="G34" s="5"/>
      <c r="H34" s="5">
        <f t="shared" si="5"/>
        <v>91.5</v>
      </c>
    </row>
    <row r="35" spans="1:8" s="6" customFormat="1" ht="19.5" customHeight="1" x14ac:dyDescent="0.15">
      <c r="A35" s="5">
        <v>33</v>
      </c>
      <c r="B35" s="5" t="s">
        <v>5</v>
      </c>
      <c r="C35" s="5" t="str">
        <f>"223410023011"</f>
        <v>223410023011</v>
      </c>
      <c r="D35" s="5">
        <v>97.5</v>
      </c>
      <c r="E35" s="5">
        <v>80</v>
      </c>
      <c r="F35" s="5">
        <f t="shared" ref="F35:F38" si="6">D35*0.6+E35*0.4</f>
        <v>90.5</v>
      </c>
      <c r="G35" s="5"/>
      <c r="H35" s="5">
        <f t="shared" ref="H35:H38" si="7">F35+G35</f>
        <v>90.5</v>
      </c>
    </row>
    <row r="36" spans="1:8" s="6" customFormat="1" ht="19.5" customHeight="1" x14ac:dyDescent="0.15">
      <c r="A36" s="5">
        <v>34</v>
      </c>
      <c r="B36" s="5" t="s">
        <v>5</v>
      </c>
      <c r="C36" s="5" t="str">
        <f>"223410022801"</f>
        <v>223410022801</v>
      </c>
      <c r="D36" s="5">
        <v>101</v>
      </c>
      <c r="E36" s="5">
        <v>73</v>
      </c>
      <c r="F36" s="5">
        <f t="shared" si="6"/>
        <v>89.8</v>
      </c>
      <c r="G36" s="5"/>
      <c r="H36" s="5">
        <f t="shared" si="7"/>
        <v>89.8</v>
      </c>
    </row>
    <row r="37" spans="1:8" s="6" customFormat="1" ht="19.5" customHeight="1" x14ac:dyDescent="0.15">
      <c r="A37" s="5">
        <v>35</v>
      </c>
      <c r="B37" s="5" t="s">
        <v>6</v>
      </c>
      <c r="C37" s="5" t="str">
        <f>"223410023807"</f>
        <v>223410023807</v>
      </c>
      <c r="D37" s="5">
        <v>91</v>
      </c>
      <c r="E37" s="5">
        <v>74</v>
      </c>
      <c r="F37" s="5">
        <f t="shared" si="6"/>
        <v>84.2</v>
      </c>
      <c r="G37" s="5"/>
      <c r="H37" s="5">
        <f t="shared" si="7"/>
        <v>84.2</v>
      </c>
    </row>
    <row r="38" spans="1:8" s="6" customFormat="1" ht="19.5" customHeight="1" x14ac:dyDescent="0.15">
      <c r="A38" s="5">
        <v>36</v>
      </c>
      <c r="B38" s="5" t="s">
        <v>6</v>
      </c>
      <c r="C38" s="5" t="str">
        <f>"223410023929"</f>
        <v>223410023929</v>
      </c>
      <c r="D38" s="5">
        <v>83</v>
      </c>
      <c r="E38" s="5">
        <v>70.5</v>
      </c>
      <c r="F38" s="5">
        <f t="shared" si="6"/>
        <v>78</v>
      </c>
      <c r="G38" s="5"/>
      <c r="H38" s="5">
        <f t="shared" si="7"/>
        <v>78</v>
      </c>
    </row>
    <row r="39" spans="1:8" s="6" customFormat="1" ht="19.5" customHeight="1" x14ac:dyDescent="0.15">
      <c r="A39" s="5">
        <v>37</v>
      </c>
      <c r="B39" s="5" t="s">
        <v>6</v>
      </c>
      <c r="C39" s="5" t="str">
        <f>"223410023703"</f>
        <v>223410023703</v>
      </c>
      <c r="D39" s="5">
        <v>82</v>
      </c>
      <c r="E39" s="5">
        <v>64</v>
      </c>
      <c r="F39" s="5">
        <f t="shared" ref="F39:F48" si="8">D39*0.6+E39*0.4</f>
        <v>74.8</v>
      </c>
      <c r="G39" s="5"/>
      <c r="H39" s="5">
        <f t="shared" ref="H39:H48" si="9">F39+G39</f>
        <v>74.8</v>
      </c>
    </row>
    <row r="40" spans="1:8" s="6" customFormat="1" ht="19.5" customHeight="1" x14ac:dyDescent="0.15">
      <c r="A40" s="5">
        <v>38</v>
      </c>
      <c r="B40" s="5" t="s">
        <v>7</v>
      </c>
      <c r="C40" s="5" t="str">
        <f>"223410012111"</f>
        <v>223410012111</v>
      </c>
      <c r="D40" s="5">
        <v>92</v>
      </c>
      <c r="E40" s="5">
        <v>91</v>
      </c>
      <c r="F40" s="5">
        <f t="shared" si="8"/>
        <v>91.6</v>
      </c>
      <c r="G40" s="5"/>
      <c r="H40" s="5">
        <f t="shared" si="9"/>
        <v>91.6</v>
      </c>
    </row>
    <row r="41" spans="1:8" s="6" customFormat="1" ht="19.5" customHeight="1" x14ac:dyDescent="0.15">
      <c r="A41" s="5">
        <v>39</v>
      </c>
      <c r="B41" s="5" t="s">
        <v>7</v>
      </c>
      <c r="C41" s="5" t="str">
        <f>"223410013108"</f>
        <v>223410013108</v>
      </c>
      <c r="D41" s="5">
        <v>90</v>
      </c>
      <c r="E41" s="5">
        <v>87</v>
      </c>
      <c r="F41" s="5">
        <f t="shared" si="8"/>
        <v>88.800000000000011</v>
      </c>
      <c r="G41" s="5"/>
      <c r="H41" s="5">
        <f t="shared" si="9"/>
        <v>88.800000000000011</v>
      </c>
    </row>
    <row r="42" spans="1:8" s="6" customFormat="1" ht="19.5" customHeight="1" x14ac:dyDescent="0.15">
      <c r="A42" s="5">
        <v>40</v>
      </c>
      <c r="B42" s="5" t="s">
        <v>7</v>
      </c>
      <c r="C42" s="5" t="str">
        <f>"223410013123"</f>
        <v>223410013123</v>
      </c>
      <c r="D42" s="5">
        <v>94</v>
      </c>
      <c r="E42" s="5">
        <v>81</v>
      </c>
      <c r="F42" s="5">
        <f t="shared" si="8"/>
        <v>88.8</v>
      </c>
      <c r="G42" s="5"/>
      <c r="H42" s="5">
        <f t="shared" si="9"/>
        <v>88.8</v>
      </c>
    </row>
    <row r="43" spans="1:8" s="6" customFormat="1" ht="19.5" customHeight="1" x14ac:dyDescent="0.15">
      <c r="A43" s="5">
        <v>41</v>
      </c>
      <c r="B43" s="5" t="s">
        <v>7</v>
      </c>
      <c r="C43" s="5" t="str">
        <f>"223410010908"</f>
        <v>223410010908</v>
      </c>
      <c r="D43" s="5">
        <v>94</v>
      </c>
      <c r="E43" s="5">
        <v>79</v>
      </c>
      <c r="F43" s="5">
        <f t="shared" si="8"/>
        <v>88</v>
      </c>
      <c r="G43" s="5"/>
      <c r="H43" s="5">
        <f t="shared" si="9"/>
        <v>88</v>
      </c>
    </row>
    <row r="44" spans="1:8" s="6" customFormat="1" ht="19.5" customHeight="1" x14ac:dyDescent="0.15">
      <c r="A44" s="5">
        <v>42</v>
      </c>
      <c r="B44" s="5" t="s">
        <v>7</v>
      </c>
      <c r="C44" s="5" t="str">
        <f>"223410013412"</f>
        <v>223410013412</v>
      </c>
      <c r="D44" s="5">
        <v>90</v>
      </c>
      <c r="E44" s="5">
        <v>84.5</v>
      </c>
      <c r="F44" s="5">
        <f t="shared" si="8"/>
        <v>87.800000000000011</v>
      </c>
      <c r="G44" s="5"/>
      <c r="H44" s="5">
        <f t="shared" si="9"/>
        <v>87.800000000000011</v>
      </c>
    </row>
    <row r="45" spans="1:8" s="6" customFormat="1" ht="19.5" customHeight="1" x14ac:dyDescent="0.15">
      <c r="A45" s="5">
        <v>43</v>
      </c>
      <c r="B45" s="5" t="s">
        <v>7</v>
      </c>
      <c r="C45" s="5" t="str">
        <f>"223410013229"</f>
        <v>223410013229</v>
      </c>
      <c r="D45" s="5">
        <v>95</v>
      </c>
      <c r="E45" s="5">
        <v>77</v>
      </c>
      <c r="F45" s="5">
        <f t="shared" si="8"/>
        <v>87.8</v>
      </c>
      <c r="G45" s="5"/>
      <c r="H45" s="5">
        <f t="shared" si="9"/>
        <v>87.8</v>
      </c>
    </row>
    <row r="46" spans="1:8" s="6" customFormat="1" ht="19.5" customHeight="1" x14ac:dyDescent="0.15">
      <c r="A46" s="5">
        <v>44</v>
      </c>
      <c r="B46" s="5" t="s">
        <v>7</v>
      </c>
      <c r="C46" s="5" t="str">
        <f>"223410010904"</f>
        <v>223410010904</v>
      </c>
      <c r="D46" s="5">
        <v>87</v>
      </c>
      <c r="E46" s="5">
        <v>88</v>
      </c>
      <c r="F46" s="5">
        <f t="shared" si="8"/>
        <v>87.4</v>
      </c>
      <c r="G46" s="5"/>
      <c r="H46" s="5">
        <f t="shared" si="9"/>
        <v>87.4</v>
      </c>
    </row>
    <row r="47" spans="1:8" s="6" customFormat="1" ht="19.5" customHeight="1" x14ac:dyDescent="0.15">
      <c r="A47" s="5">
        <v>45</v>
      </c>
      <c r="B47" s="5" t="s">
        <v>7</v>
      </c>
      <c r="C47" s="5" t="str">
        <f>"223410012229"</f>
        <v>223410012229</v>
      </c>
      <c r="D47" s="5">
        <v>88</v>
      </c>
      <c r="E47" s="5">
        <v>86</v>
      </c>
      <c r="F47" s="5">
        <f t="shared" si="8"/>
        <v>87.199999999999989</v>
      </c>
      <c r="G47" s="5"/>
      <c r="H47" s="5">
        <f t="shared" si="9"/>
        <v>87.199999999999989</v>
      </c>
    </row>
    <row r="48" spans="1:8" s="6" customFormat="1" ht="19.5" customHeight="1" x14ac:dyDescent="0.15">
      <c r="A48" s="5">
        <v>46</v>
      </c>
      <c r="B48" s="5" t="s">
        <v>7</v>
      </c>
      <c r="C48" s="5" t="str">
        <f>"223410012009"</f>
        <v>223410012009</v>
      </c>
      <c r="D48" s="5">
        <v>88</v>
      </c>
      <c r="E48" s="5">
        <v>85</v>
      </c>
      <c r="F48" s="5">
        <f t="shared" si="8"/>
        <v>86.8</v>
      </c>
      <c r="G48" s="5"/>
      <c r="H48" s="5">
        <f t="shared" si="9"/>
        <v>86.8</v>
      </c>
    </row>
    <row r="49" spans="1:8" s="6" customFormat="1" ht="19.5" customHeight="1" x14ac:dyDescent="0.15">
      <c r="A49" s="5">
        <v>47</v>
      </c>
      <c r="B49" s="5" t="s">
        <v>8</v>
      </c>
      <c r="C49" s="5" t="str">
        <f>"223410010316"</f>
        <v>223410010316</v>
      </c>
      <c r="D49" s="5">
        <v>95</v>
      </c>
      <c r="E49" s="5">
        <v>83</v>
      </c>
      <c r="F49" s="5">
        <f t="shared" ref="F49:F54" si="10">D49*0.6+E49*0.4</f>
        <v>90.2</v>
      </c>
      <c r="G49" s="5"/>
      <c r="H49" s="5">
        <f t="shared" ref="H49:H54" si="11">F49+G49</f>
        <v>90.2</v>
      </c>
    </row>
    <row r="50" spans="1:8" s="6" customFormat="1" ht="19.5" customHeight="1" x14ac:dyDescent="0.15">
      <c r="A50" s="5">
        <v>48</v>
      </c>
      <c r="B50" s="5" t="s">
        <v>8</v>
      </c>
      <c r="C50" s="5" t="str">
        <f>"223410010912"</f>
        <v>223410010912</v>
      </c>
      <c r="D50" s="5">
        <v>88</v>
      </c>
      <c r="E50" s="5">
        <v>88.5</v>
      </c>
      <c r="F50" s="5">
        <f t="shared" si="10"/>
        <v>88.199999999999989</v>
      </c>
      <c r="G50" s="5"/>
      <c r="H50" s="5">
        <f t="shared" si="11"/>
        <v>88.199999999999989</v>
      </c>
    </row>
    <row r="51" spans="1:8" s="6" customFormat="1" ht="19.5" customHeight="1" x14ac:dyDescent="0.15">
      <c r="A51" s="5">
        <v>49</v>
      </c>
      <c r="B51" s="5" t="s">
        <v>8</v>
      </c>
      <c r="C51" s="5" t="str">
        <f>"223410010807"</f>
        <v>223410010807</v>
      </c>
      <c r="D51" s="5">
        <v>91</v>
      </c>
      <c r="E51" s="5">
        <v>80</v>
      </c>
      <c r="F51" s="5">
        <f t="shared" si="10"/>
        <v>86.6</v>
      </c>
      <c r="G51" s="5"/>
      <c r="H51" s="5">
        <f t="shared" si="11"/>
        <v>86.6</v>
      </c>
    </row>
    <row r="52" spans="1:8" s="6" customFormat="1" ht="19.5" customHeight="1" x14ac:dyDescent="0.15">
      <c r="A52" s="5">
        <v>50</v>
      </c>
      <c r="B52" s="5" t="s">
        <v>8</v>
      </c>
      <c r="C52" s="5" t="str">
        <f>"223410013212"</f>
        <v>223410013212</v>
      </c>
      <c r="D52" s="5">
        <v>85</v>
      </c>
      <c r="E52" s="5">
        <v>82</v>
      </c>
      <c r="F52" s="5">
        <f t="shared" si="10"/>
        <v>83.800000000000011</v>
      </c>
      <c r="G52" s="5"/>
      <c r="H52" s="5">
        <f t="shared" si="11"/>
        <v>83.800000000000011</v>
      </c>
    </row>
    <row r="53" spans="1:8" s="6" customFormat="1" ht="19.5" customHeight="1" x14ac:dyDescent="0.15">
      <c r="A53" s="5">
        <v>51</v>
      </c>
      <c r="B53" s="5" t="s">
        <v>8</v>
      </c>
      <c r="C53" s="5" t="str">
        <f>"223410011207"</f>
        <v>223410011207</v>
      </c>
      <c r="D53" s="5">
        <v>86</v>
      </c>
      <c r="E53" s="5">
        <v>77</v>
      </c>
      <c r="F53" s="5">
        <f t="shared" si="10"/>
        <v>82.4</v>
      </c>
      <c r="G53" s="5"/>
      <c r="H53" s="5">
        <f t="shared" si="11"/>
        <v>82.4</v>
      </c>
    </row>
    <row r="54" spans="1:8" s="6" customFormat="1" ht="19.5" customHeight="1" x14ac:dyDescent="0.15">
      <c r="A54" s="5">
        <v>52</v>
      </c>
      <c r="B54" s="5" t="s">
        <v>8</v>
      </c>
      <c r="C54" s="5" t="str">
        <f>"223410013217"</f>
        <v>223410013217</v>
      </c>
      <c r="D54" s="5">
        <v>85</v>
      </c>
      <c r="E54" s="5">
        <v>78</v>
      </c>
      <c r="F54" s="5">
        <f t="shared" si="10"/>
        <v>82.2</v>
      </c>
      <c r="G54" s="5"/>
      <c r="H54" s="5">
        <f t="shared" si="11"/>
        <v>82.2</v>
      </c>
    </row>
    <row r="55" spans="1:8" s="6" customFormat="1" ht="19.5" customHeight="1" x14ac:dyDescent="0.15">
      <c r="A55" s="5">
        <v>53</v>
      </c>
      <c r="B55" s="5" t="s">
        <v>9</v>
      </c>
      <c r="C55" s="5" t="str">
        <f>"223410020801"</f>
        <v>223410020801</v>
      </c>
      <c r="D55" s="5">
        <v>105</v>
      </c>
      <c r="E55" s="5">
        <v>77.5</v>
      </c>
      <c r="F55" s="5">
        <f t="shared" ref="F55:F67" si="12">D55*0.6+E55*0.4</f>
        <v>94</v>
      </c>
      <c r="G55" s="5"/>
      <c r="H55" s="5">
        <f t="shared" ref="H55:H67" si="13">F55+G55</f>
        <v>94</v>
      </c>
    </row>
    <row r="56" spans="1:8" s="6" customFormat="1" ht="19.5" customHeight="1" x14ac:dyDescent="0.15">
      <c r="A56" s="5">
        <v>54</v>
      </c>
      <c r="B56" s="5" t="s">
        <v>9</v>
      </c>
      <c r="C56" s="5" t="str">
        <f>"223410020714"</f>
        <v>223410020714</v>
      </c>
      <c r="D56" s="5">
        <v>100.5</v>
      </c>
      <c r="E56" s="5">
        <v>77</v>
      </c>
      <c r="F56" s="5">
        <f t="shared" si="12"/>
        <v>91.1</v>
      </c>
      <c r="G56" s="5"/>
      <c r="H56" s="5">
        <f t="shared" si="13"/>
        <v>91.1</v>
      </c>
    </row>
    <row r="57" spans="1:8" s="6" customFormat="1" ht="19.5" customHeight="1" x14ac:dyDescent="0.15">
      <c r="A57" s="5">
        <v>55</v>
      </c>
      <c r="B57" s="5" t="s">
        <v>9</v>
      </c>
      <c r="C57" s="5" t="str">
        <f>"223410022111"</f>
        <v>223410022111</v>
      </c>
      <c r="D57" s="5">
        <v>100.5</v>
      </c>
      <c r="E57" s="5">
        <v>73.5</v>
      </c>
      <c r="F57" s="5">
        <f t="shared" si="12"/>
        <v>89.7</v>
      </c>
      <c r="G57" s="5"/>
      <c r="H57" s="5">
        <f t="shared" si="13"/>
        <v>89.7</v>
      </c>
    </row>
    <row r="58" spans="1:8" s="6" customFormat="1" ht="19.5" customHeight="1" x14ac:dyDescent="0.15">
      <c r="A58" s="5">
        <v>56</v>
      </c>
      <c r="B58" s="5" t="s">
        <v>9</v>
      </c>
      <c r="C58" s="5" t="str">
        <f>"223410022207"</f>
        <v>223410022207</v>
      </c>
      <c r="D58" s="5">
        <v>97</v>
      </c>
      <c r="E58" s="5">
        <v>75</v>
      </c>
      <c r="F58" s="5">
        <f t="shared" si="12"/>
        <v>88.199999999999989</v>
      </c>
      <c r="G58" s="5"/>
      <c r="H58" s="5">
        <f t="shared" si="13"/>
        <v>88.199999999999989</v>
      </c>
    </row>
    <row r="59" spans="1:8" s="6" customFormat="1" ht="19.5" customHeight="1" x14ac:dyDescent="0.15">
      <c r="A59" s="5">
        <v>57</v>
      </c>
      <c r="B59" s="5" t="s">
        <v>9</v>
      </c>
      <c r="C59" s="5" t="str">
        <f>"223410022008"</f>
        <v>223410022008</v>
      </c>
      <c r="D59" s="5">
        <v>99</v>
      </c>
      <c r="E59" s="5">
        <v>68</v>
      </c>
      <c r="F59" s="5">
        <f t="shared" si="12"/>
        <v>86.6</v>
      </c>
      <c r="G59" s="5"/>
      <c r="H59" s="5">
        <f t="shared" si="13"/>
        <v>86.6</v>
      </c>
    </row>
    <row r="60" spans="1:8" s="6" customFormat="1" ht="19.5" customHeight="1" x14ac:dyDescent="0.15">
      <c r="A60" s="5">
        <v>58</v>
      </c>
      <c r="B60" s="5" t="s">
        <v>9</v>
      </c>
      <c r="C60" s="5" t="str">
        <f>"223410021317"</f>
        <v>223410021317</v>
      </c>
      <c r="D60" s="5">
        <v>91.5</v>
      </c>
      <c r="E60" s="5">
        <v>71.5</v>
      </c>
      <c r="F60" s="5">
        <f t="shared" si="12"/>
        <v>83.5</v>
      </c>
      <c r="G60" s="5"/>
      <c r="H60" s="5">
        <f t="shared" si="13"/>
        <v>83.5</v>
      </c>
    </row>
    <row r="61" spans="1:8" s="6" customFormat="1" ht="19.5" customHeight="1" x14ac:dyDescent="0.15">
      <c r="A61" s="5">
        <v>59</v>
      </c>
      <c r="B61" s="5" t="s">
        <v>10</v>
      </c>
      <c r="C61" s="5" t="str">
        <f>"223410023003"</f>
        <v>223410023003</v>
      </c>
      <c r="D61" s="5">
        <v>102</v>
      </c>
      <c r="E61" s="5">
        <v>92</v>
      </c>
      <c r="F61" s="5">
        <f t="shared" si="12"/>
        <v>98</v>
      </c>
      <c r="G61" s="5"/>
      <c r="H61" s="5">
        <f t="shared" si="13"/>
        <v>98</v>
      </c>
    </row>
    <row r="62" spans="1:8" s="6" customFormat="1" ht="19.5" customHeight="1" x14ac:dyDescent="0.15">
      <c r="A62" s="5">
        <v>60</v>
      </c>
      <c r="B62" s="5" t="s">
        <v>10</v>
      </c>
      <c r="C62" s="5" t="str">
        <f>"223410023124"</f>
        <v>223410023124</v>
      </c>
      <c r="D62" s="5">
        <v>99.5</v>
      </c>
      <c r="E62" s="5">
        <v>83</v>
      </c>
      <c r="F62" s="5">
        <f t="shared" si="12"/>
        <v>92.9</v>
      </c>
      <c r="G62" s="5"/>
      <c r="H62" s="5">
        <f t="shared" si="13"/>
        <v>92.9</v>
      </c>
    </row>
    <row r="63" spans="1:8" s="6" customFormat="1" ht="19.5" customHeight="1" x14ac:dyDescent="0.15">
      <c r="A63" s="5">
        <v>61</v>
      </c>
      <c r="B63" s="5" t="s">
        <v>10</v>
      </c>
      <c r="C63" s="5" t="str">
        <f>"223410022625"</f>
        <v>223410022625</v>
      </c>
      <c r="D63" s="5">
        <v>100</v>
      </c>
      <c r="E63" s="5">
        <v>76</v>
      </c>
      <c r="F63" s="5">
        <f t="shared" si="12"/>
        <v>90.4</v>
      </c>
      <c r="G63" s="5"/>
      <c r="H63" s="5">
        <f t="shared" si="13"/>
        <v>90.4</v>
      </c>
    </row>
    <row r="64" spans="1:8" s="6" customFormat="1" ht="19.5" customHeight="1" x14ac:dyDescent="0.15">
      <c r="A64" s="5">
        <v>62</v>
      </c>
      <c r="B64" s="5" t="s">
        <v>11</v>
      </c>
      <c r="C64" s="5" t="str">
        <f>"223410024412"</f>
        <v>223410024412</v>
      </c>
      <c r="D64" s="5">
        <v>70</v>
      </c>
      <c r="E64" s="5">
        <v>68</v>
      </c>
      <c r="F64" s="5">
        <f t="shared" si="12"/>
        <v>69.2</v>
      </c>
      <c r="G64" s="5"/>
      <c r="H64" s="5">
        <f t="shared" si="13"/>
        <v>69.2</v>
      </c>
    </row>
    <row r="65" spans="1:8" s="6" customFormat="1" ht="19.5" customHeight="1" x14ac:dyDescent="0.15">
      <c r="A65" s="5">
        <v>63</v>
      </c>
      <c r="B65" s="5" t="s">
        <v>11</v>
      </c>
      <c r="C65" s="5" t="str">
        <f>"223410024416"</f>
        <v>223410024416</v>
      </c>
      <c r="D65" s="5">
        <v>62</v>
      </c>
      <c r="E65" s="5">
        <v>66</v>
      </c>
      <c r="F65" s="5">
        <f t="shared" si="12"/>
        <v>63.599999999999994</v>
      </c>
      <c r="G65" s="5"/>
      <c r="H65" s="5">
        <f t="shared" si="13"/>
        <v>63.599999999999994</v>
      </c>
    </row>
    <row r="66" spans="1:8" s="6" customFormat="1" ht="19.5" customHeight="1" x14ac:dyDescent="0.15">
      <c r="A66" s="5">
        <v>64</v>
      </c>
      <c r="B66" s="5" t="s">
        <v>12</v>
      </c>
      <c r="C66" s="5" t="str">
        <f>"223410010226"</f>
        <v>223410010226</v>
      </c>
      <c r="D66" s="5">
        <v>89</v>
      </c>
      <c r="E66" s="5">
        <v>81</v>
      </c>
      <c r="F66" s="5">
        <f t="shared" si="12"/>
        <v>85.8</v>
      </c>
      <c r="G66" s="5"/>
      <c r="H66" s="5">
        <f t="shared" si="13"/>
        <v>85.8</v>
      </c>
    </row>
    <row r="67" spans="1:8" s="6" customFormat="1" ht="19.5" customHeight="1" x14ac:dyDescent="0.15">
      <c r="A67" s="5">
        <v>65</v>
      </c>
      <c r="B67" s="5" t="s">
        <v>12</v>
      </c>
      <c r="C67" s="5" t="str">
        <f>"223410011616"</f>
        <v>223410011616</v>
      </c>
      <c r="D67" s="5">
        <v>94</v>
      </c>
      <c r="E67" s="5">
        <v>73</v>
      </c>
      <c r="F67" s="5">
        <f t="shared" si="12"/>
        <v>85.6</v>
      </c>
      <c r="G67" s="5"/>
      <c r="H67" s="5">
        <f t="shared" si="13"/>
        <v>85.6</v>
      </c>
    </row>
    <row r="68" spans="1:8" s="6" customFormat="1" ht="19.5" customHeight="1" x14ac:dyDescent="0.15">
      <c r="A68" s="5">
        <v>66</v>
      </c>
      <c r="B68" s="5" t="s">
        <v>12</v>
      </c>
      <c r="C68" s="5" t="str">
        <f>"223410013127"</f>
        <v>223410013127</v>
      </c>
      <c r="D68" s="5">
        <v>86</v>
      </c>
      <c r="E68" s="5">
        <v>81</v>
      </c>
      <c r="F68" s="5">
        <f t="shared" ref="F68:F74" si="14">D68*0.6+E68*0.4</f>
        <v>84</v>
      </c>
      <c r="G68" s="5"/>
      <c r="H68" s="5">
        <f t="shared" ref="H68:H74" si="15">F68+G68</f>
        <v>84</v>
      </c>
    </row>
    <row r="69" spans="1:8" s="6" customFormat="1" ht="19.5" customHeight="1" x14ac:dyDescent="0.15">
      <c r="A69" s="5">
        <v>67</v>
      </c>
      <c r="B69" s="5" t="s">
        <v>13</v>
      </c>
      <c r="C69" s="5" t="str">
        <f>"223410022308"</f>
        <v>223410022308</v>
      </c>
      <c r="D69" s="5">
        <v>114</v>
      </c>
      <c r="E69" s="5">
        <v>85</v>
      </c>
      <c r="F69" s="5">
        <f t="shared" si="14"/>
        <v>102.39999999999999</v>
      </c>
      <c r="G69" s="5"/>
      <c r="H69" s="5">
        <f t="shared" si="15"/>
        <v>102.39999999999999</v>
      </c>
    </row>
    <row r="70" spans="1:8" s="6" customFormat="1" ht="19.5" customHeight="1" x14ac:dyDescent="0.15">
      <c r="A70" s="5">
        <v>68</v>
      </c>
      <c r="B70" s="5" t="s">
        <v>13</v>
      </c>
      <c r="C70" s="5" t="str">
        <f>"223410020323"</f>
        <v>223410020323</v>
      </c>
      <c r="D70" s="5">
        <v>108.5</v>
      </c>
      <c r="E70" s="5">
        <v>80</v>
      </c>
      <c r="F70" s="5">
        <f t="shared" si="14"/>
        <v>97.1</v>
      </c>
      <c r="G70" s="5"/>
      <c r="H70" s="5">
        <f t="shared" si="15"/>
        <v>97.1</v>
      </c>
    </row>
    <row r="71" spans="1:8" s="6" customFormat="1" ht="19.5" customHeight="1" x14ac:dyDescent="0.15">
      <c r="A71" s="5">
        <v>69</v>
      </c>
      <c r="B71" s="5" t="s">
        <v>13</v>
      </c>
      <c r="C71" s="5" t="str">
        <f>"223410020730"</f>
        <v>223410020730</v>
      </c>
      <c r="D71" s="5">
        <v>105</v>
      </c>
      <c r="E71" s="5">
        <v>79</v>
      </c>
      <c r="F71" s="5">
        <f t="shared" si="14"/>
        <v>94.6</v>
      </c>
      <c r="G71" s="5"/>
      <c r="H71" s="5">
        <f t="shared" si="15"/>
        <v>94.6</v>
      </c>
    </row>
    <row r="72" spans="1:8" s="6" customFormat="1" ht="19.5" customHeight="1" x14ac:dyDescent="0.15">
      <c r="A72" s="5">
        <v>70</v>
      </c>
      <c r="B72" s="5" t="s">
        <v>14</v>
      </c>
      <c r="C72" s="5" t="str">
        <f>"223410021616"</f>
        <v>223410021616</v>
      </c>
      <c r="D72" s="5">
        <v>110</v>
      </c>
      <c r="E72" s="5">
        <v>84</v>
      </c>
      <c r="F72" s="5">
        <f t="shared" si="14"/>
        <v>99.6</v>
      </c>
      <c r="G72" s="5"/>
      <c r="H72" s="5">
        <f t="shared" si="15"/>
        <v>99.6</v>
      </c>
    </row>
    <row r="73" spans="1:8" s="6" customFormat="1" ht="19.5" customHeight="1" x14ac:dyDescent="0.15">
      <c r="A73" s="5">
        <v>71</v>
      </c>
      <c r="B73" s="5" t="s">
        <v>14</v>
      </c>
      <c r="C73" s="5" t="str">
        <f>"223410021027"</f>
        <v>223410021027</v>
      </c>
      <c r="D73" s="5">
        <v>104</v>
      </c>
      <c r="E73" s="5">
        <v>79.5</v>
      </c>
      <c r="F73" s="5">
        <f t="shared" si="14"/>
        <v>94.2</v>
      </c>
      <c r="G73" s="5"/>
      <c r="H73" s="5">
        <f t="shared" si="15"/>
        <v>94.2</v>
      </c>
    </row>
    <row r="74" spans="1:8" s="6" customFormat="1" ht="19.5" customHeight="1" x14ac:dyDescent="0.15">
      <c r="A74" s="5">
        <v>72</v>
      </c>
      <c r="B74" s="5" t="s">
        <v>14</v>
      </c>
      <c r="C74" s="5" t="str">
        <f>"223410022129"</f>
        <v>223410022129</v>
      </c>
      <c r="D74" s="5">
        <v>101.5</v>
      </c>
      <c r="E74" s="5">
        <v>82.5</v>
      </c>
      <c r="F74" s="5">
        <f t="shared" si="14"/>
        <v>93.9</v>
      </c>
      <c r="G74" s="5"/>
      <c r="H74" s="5">
        <f t="shared" si="15"/>
        <v>93.9</v>
      </c>
    </row>
    <row r="75" spans="1:8" s="6" customFormat="1" ht="19.5" customHeight="1" x14ac:dyDescent="0.15">
      <c r="A75" s="5">
        <v>73</v>
      </c>
      <c r="B75" s="5" t="s">
        <v>15</v>
      </c>
      <c r="C75" s="5" t="str">
        <f>"223410013606"</f>
        <v>223410013606</v>
      </c>
      <c r="D75" s="5">
        <v>101</v>
      </c>
      <c r="E75" s="5">
        <v>80.5</v>
      </c>
      <c r="F75" s="5">
        <f t="shared" ref="F75:F83" si="16">D75*0.6+E75*0.4</f>
        <v>92.8</v>
      </c>
      <c r="G75" s="5"/>
      <c r="H75" s="5">
        <f t="shared" ref="H75:H83" si="17">F75+G75</f>
        <v>92.8</v>
      </c>
    </row>
    <row r="76" spans="1:8" s="6" customFormat="1" ht="19.5" customHeight="1" x14ac:dyDescent="0.15">
      <c r="A76" s="5">
        <v>74</v>
      </c>
      <c r="B76" s="5" t="s">
        <v>15</v>
      </c>
      <c r="C76" s="5" t="str">
        <f>"223410013717"</f>
        <v>223410013717</v>
      </c>
      <c r="D76" s="5">
        <v>105</v>
      </c>
      <c r="E76" s="5">
        <v>74.5</v>
      </c>
      <c r="F76" s="5">
        <f t="shared" si="16"/>
        <v>92.8</v>
      </c>
      <c r="G76" s="5"/>
      <c r="H76" s="5">
        <f t="shared" si="17"/>
        <v>92.8</v>
      </c>
    </row>
    <row r="77" spans="1:8" s="6" customFormat="1" ht="19.5" customHeight="1" x14ac:dyDescent="0.15">
      <c r="A77" s="5">
        <v>75</v>
      </c>
      <c r="B77" s="5" t="s">
        <v>15</v>
      </c>
      <c r="C77" s="5" t="str">
        <f>"223410013705"</f>
        <v>223410013705</v>
      </c>
      <c r="D77" s="5">
        <v>99</v>
      </c>
      <c r="E77" s="5">
        <v>80.5</v>
      </c>
      <c r="F77" s="5">
        <f t="shared" si="16"/>
        <v>91.6</v>
      </c>
      <c r="G77" s="5"/>
      <c r="H77" s="5">
        <f t="shared" si="17"/>
        <v>91.6</v>
      </c>
    </row>
    <row r="78" spans="1:8" s="6" customFormat="1" ht="19.5" customHeight="1" x14ac:dyDescent="0.15">
      <c r="A78" s="5">
        <v>76</v>
      </c>
      <c r="B78" s="5" t="s">
        <v>16</v>
      </c>
      <c r="C78" s="5" t="str">
        <f>"223410012605"</f>
        <v>223410012605</v>
      </c>
      <c r="D78" s="5">
        <v>92</v>
      </c>
      <c r="E78" s="5">
        <v>85</v>
      </c>
      <c r="F78" s="5">
        <f t="shared" si="16"/>
        <v>89.199999999999989</v>
      </c>
      <c r="G78" s="5"/>
      <c r="H78" s="5">
        <f t="shared" si="17"/>
        <v>89.199999999999989</v>
      </c>
    </row>
    <row r="79" spans="1:8" s="6" customFormat="1" ht="19.5" customHeight="1" x14ac:dyDescent="0.15">
      <c r="A79" s="5">
        <v>77</v>
      </c>
      <c r="B79" s="5" t="s">
        <v>16</v>
      </c>
      <c r="C79" s="5" t="str">
        <f>"223410012823"</f>
        <v>223410012823</v>
      </c>
      <c r="D79" s="5">
        <v>93</v>
      </c>
      <c r="E79" s="5">
        <v>81.5</v>
      </c>
      <c r="F79" s="5">
        <f t="shared" si="16"/>
        <v>88.4</v>
      </c>
      <c r="G79" s="5"/>
      <c r="H79" s="5">
        <f t="shared" si="17"/>
        <v>88.4</v>
      </c>
    </row>
    <row r="80" spans="1:8" s="6" customFormat="1" ht="19.5" customHeight="1" x14ac:dyDescent="0.15">
      <c r="A80" s="5">
        <v>78</v>
      </c>
      <c r="B80" s="5" t="s">
        <v>16</v>
      </c>
      <c r="C80" s="5" t="str">
        <f>"223410011229"</f>
        <v>223410011229</v>
      </c>
      <c r="D80" s="5">
        <v>82</v>
      </c>
      <c r="E80" s="5">
        <v>91</v>
      </c>
      <c r="F80" s="5">
        <f t="shared" si="16"/>
        <v>85.6</v>
      </c>
      <c r="G80" s="5"/>
      <c r="H80" s="5">
        <f t="shared" si="17"/>
        <v>85.6</v>
      </c>
    </row>
    <row r="81" spans="1:8" s="6" customFormat="1" ht="19.5" customHeight="1" x14ac:dyDescent="0.15">
      <c r="A81" s="5">
        <v>79</v>
      </c>
      <c r="B81" s="5" t="s">
        <v>16</v>
      </c>
      <c r="C81" s="5" t="str">
        <f>"223410012805"</f>
        <v>223410012805</v>
      </c>
      <c r="D81" s="5">
        <v>87</v>
      </c>
      <c r="E81" s="5">
        <v>83</v>
      </c>
      <c r="F81" s="5">
        <f t="shared" si="16"/>
        <v>85.4</v>
      </c>
      <c r="G81" s="5"/>
      <c r="H81" s="5">
        <f t="shared" si="17"/>
        <v>85.4</v>
      </c>
    </row>
    <row r="82" spans="1:8" s="6" customFormat="1" ht="19.5" customHeight="1" x14ac:dyDescent="0.15">
      <c r="A82" s="5">
        <v>80</v>
      </c>
      <c r="B82" s="5" t="s">
        <v>16</v>
      </c>
      <c r="C82" s="5" t="str">
        <f>"223410010430"</f>
        <v>223410010430</v>
      </c>
      <c r="D82" s="5">
        <v>88</v>
      </c>
      <c r="E82" s="5">
        <v>81</v>
      </c>
      <c r="F82" s="5">
        <f t="shared" si="16"/>
        <v>85.199999999999989</v>
      </c>
      <c r="G82" s="5"/>
      <c r="H82" s="5">
        <f t="shared" si="17"/>
        <v>85.199999999999989</v>
      </c>
    </row>
    <row r="83" spans="1:8" s="6" customFormat="1" ht="19.5" customHeight="1" x14ac:dyDescent="0.15">
      <c r="A83" s="5">
        <v>81</v>
      </c>
      <c r="B83" s="5" t="s">
        <v>16</v>
      </c>
      <c r="C83" s="5" t="str">
        <f>"223410010204"</f>
        <v>223410010204</v>
      </c>
      <c r="D83" s="5">
        <v>86</v>
      </c>
      <c r="E83" s="5">
        <v>81</v>
      </c>
      <c r="F83" s="5">
        <f t="shared" si="16"/>
        <v>84</v>
      </c>
      <c r="G83" s="5"/>
      <c r="H83" s="5">
        <f t="shared" si="17"/>
        <v>84</v>
      </c>
    </row>
    <row r="84" spans="1:8" s="6" customFormat="1" ht="19.5" customHeight="1" x14ac:dyDescent="0.15">
      <c r="A84" s="5">
        <v>82</v>
      </c>
      <c r="B84" s="5" t="s">
        <v>17</v>
      </c>
      <c r="C84" s="5" t="str">
        <f>"223410020817"</f>
        <v>223410020817</v>
      </c>
      <c r="D84" s="5">
        <v>110</v>
      </c>
      <c r="E84" s="5">
        <v>85.5</v>
      </c>
      <c r="F84" s="5">
        <f t="shared" ref="F84:F89" si="18">D84*0.6+E84*0.4</f>
        <v>100.2</v>
      </c>
      <c r="G84" s="5"/>
      <c r="H84" s="5">
        <f t="shared" ref="H84:H89" si="19">F84+G84</f>
        <v>100.2</v>
      </c>
    </row>
    <row r="85" spans="1:8" s="6" customFormat="1" ht="19.5" customHeight="1" x14ac:dyDescent="0.15">
      <c r="A85" s="5">
        <v>83</v>
      </c>
      <c r="B85" s="5" t="s">
        <v>17</v>
      </c>
      <c r="C85" s="5" t="str">
        <f>"223410020911"</f>
        <v>223410020911</v>
      </c>
      <c r="D85" s="5">
        <v>105</v>
      </c>
      <c r="E85" s="5">
        <v>88.5</v>
      </c>
      <c r="F85" s="5">
        <f t="shared" si="18"/>
        <v>98.4</v>
      </c>
      <c r="G85" s="5"/>
      <c r="H85" s="5">
        <f t="shared" si="19"/>
        <v>98.4</v>
      </c>
    </row>
    <row r="86" spans="1:8" s="6" customFormat="1" ht="19.5" customHeight="1" x14ac:dyDescent="0.15">
      <c r="A86" s="5">
        <v>84</v>
      </c>
      <c r="B86" s="5" t="s">
        <v>17</v>
      </c>
      <c r="C86" s="5" t="str">
        <f>"223410021306"</f>
        <v>223410021306</v>
      </c>
      <c r="D86" s="5">
        <v>99</v>
      </c>
      <c r="E86" s="5">
        <v>91.5</v>
      </c>
      <c r="F86" s="5">
        <f t="shared" si="18"/>
        <v>96</v>
      </c>
      <c r="G86" s="5"/>
      <c r="H86" s="5">
        <f t="shared" si="19"/>
        <v>96</v>
      </c>
    </row>
    <row r="87" spans="1:8" s="6" customFormat="1" ht="19.5" customHeight="1" x14ac:dyDescent="0.15">
      <c r="A87" s="5">
        <v>85</v>
      </c>
      <c r="B87" s="5" t="s">
        <v>17</v>
      </c>
      <c r="C87" s="5" t="str">
        <f>"223410021721"</f>
        <v>223410021721</v>
      </c>
      <c r="D87" s="5">
        <v>104</v>
      </c>
      <c r="E87" s="5">
        <v>82</v>
      </c>
      <c r="F87" s="5">
        <f t="shared" si="18"/>
        <v>95.2</v>
      </c>
      <c r="G87" s="5"/>
      <c r="H87" s="5">
        <f t="shared" si="19"/>
        <v>95.2</v>
      </c>
    </row>
    <row r="88" spans="1:8" s="6" customFormat="1" ht="19.5" customHeight="1" x14ac:dyDescent="0.15">
      <c r="A88" s="5">
        <v>86</v>
      </c>
      <c r="B88" s="5" t="s">
        <v>17</v>
      </c>
      <c r="C88" s="5" t="str">
        <f>"223410021113"</f>
        <v>223410021113</v>
      </c>
      <c r="D88" s="5">
        <v>105</v>
      </c>
      <c r="E88" s="5">
        <v>80</v>
      </c>
      <c r="F88" s="5">
        <f t="shared" si="18"/>
        <v>95</v>
      </c>
      <c r="G88" s="5"/>
      <c r="H88" s="5">
        <f t="shared" si="19"/>
        <v>95</v>
      </c>
    </row>
    <row r="89" spans="1:8" s="6" customFormat="1" ht="19.5" customHeight="1" x14ac:dyDescent="0.15">
      <c r="A89" s="5">
        <v>87</v>
      </c>
      <c r="B89" s="5" t="s">
        <v>17</v>
      </c>
      <c r="C89" s="5" t="str">
        <f>"223410022027"</f>
        <v>223410022027</v>
      </c>
      <c r="D89" s="5">
        <v>105</v>
      </c>
      <c r="E89" s="5">
        <v>75</v>
      </c>
      <c r="F89" s="5">
        <f t="shared" si="18"/>
        <v>93</v>
      </c>
      <c r="G89" s="5"/>
      <c r="H89" s="5">
        <f t="shared" si="19"/>
        <v>93</v>
      </c>
    </row>
    <row r="90" spans="1:8" s="6" customFormat="1" ht="19.5" customHeight="1" x14ac:dyDescent="0.15">
      <c r="A90" s="5">
        <v>88</v>
      </c>
      <c r="B90" s="5" t="s">
        <v>18</v>
      </c>
      <c r="C90" s="5" t="str">
        <f>"223410023406"</f>
        <v>223410023406</v>
      </c>
      <c r="D90" s="5">
        <v>99.5</v>
      </c>
      <c r="E90" s="5">
        <v>85</v>
      </c>
      <c r="F90" s="5">
        <f t="shared" ref="F90:F99" si="20">D90*0.6+E90*0.4</f>
        <v>93.699999999999989</v>
      </c>
      <c r="G90" s="5"/>
      <c r="H90" s="5">
        <f t="shared" ref="H90:H99" si="21">F90+G90</f>
        <v>93.699999999999989</v>
      </c>
    </row>
    <row r="91" spans="1:8" s="6" customFormat="1" ht="19.5" customHeight="1" x14ac:dyDescent="0.15">
      <c r="A91" s="5">
        <v>89</v>
      </c>
      <c r="B91" s="5" t="s">
        <v>18</v>
      </c>
      <c r="C91" s="5" t="str">
        <f>"223410023313"</f>
        <v>223410023313</v>
      </c>
      <c r="D91" s="5">
        <v>94</v>
      </c>
      <c r="E91" s="5">
        <v>86</v>
      </c>
      <c r="F91" s="5">
        <f t="shared" si="20"/>
        <v>90.8</v>
      </c>
      <c r="G91" s="5"/>
      <c r="H91" s="5">
        <f t="shared" si="21"/>
        <v>90.8</v>
      </c>
    </row>
    <row r="92" spans="1:8" s="6" customFormat="1" ht="19.5" customHeight="1" x14ac:dyDescent="0.15">
      <c r="A92" s="5">
        <v>90</v>
      </c>
      <c r="B92" s="5" t="s">
        <v>18</v>
      </c>
      <c r="C92" s="5" t="str">
        <f>"223410023115"</f>
        <v>223410023115</v>
      </c>
      <c r="D92" s="5">
        <v>94</v>
      </c>
      <c r="E92" s="5">
        <v>75</v>
      </c>
      <c r="F92" s="5">
        <f t="shared" si="20"/>
        <v>86.4</v>
      </c>
      <c r="G92" s="5"/>
      <c r="H92" s="5">
        <f t="shared" si="21"/>
        <v>86.4</v>
      </c>
    </row>
    <row r="93" spans="1:8" s="6" customFormat="1" ht="19.5" customHeight="1" x14ac:dyDescent="0.15">
      <c r="A93" s="5">
        <v>91</v>
      </c>
      <c r="B93" s="5" t="s">
        <v>18</v>
      </c>
      <c r="C93" s="5" t="str">
        <f>"223410022615"</f>
        <v>223410022615</v>
      </c>
      <c r="D93" s="5">
        <v>96</v>
      </c>
      <c r="E93" s="5">
        <v>72</v>
      </c>
      <c r="F93" s="5">
        <f t="shared" si="20"/>
        <v>86.399999999999991</v>
      </c>
      <c r="G93" s="5"/>
      <c r="H93" s="5">
        <f t="shared" si="21"/>
        <v>86.399999999999991</v>
      </c>
    </row>
    <row r="94" spans="1:8" s="6" customFormat="1" ht="19.5" customHeight="1" x14ac:dyDescent="0.15">
      <c r="A94" s="5">
        <v>92</v>
      </c>
      <c r="B94" s="5" t="s">
        <v>19</v>
      </c>
      <c r="C94" s="5" t="str">
        <f>"223410024417"</f>
        <v>223410024417</v>
      </c>
      <c r="D94" s="5">
        <v>81</v>
      </c>
      <c r="E94" s="5">
        <v>85</v>
      </c>
      <c r="F94" s="5">
        <f t="shared" si="20"/>
        <v>82.6</v>
      </c>
      <c r="G94" s="5"/>
      <c r="H94" s="5">
        <f t="shared" si="21"/>
        <v>82.6</v>
      </c>
    </row>
    <row r="95" spans="1:8" s="6" customFormat="1" ht="19.5" customHeight="1" x14ac:dyDescent="0.15">
      <c r="A95" s="5">
        <v>93</v>
      </c>
      <c r="B95" s="5" t="s">
        <v>19</v>
      </c>
      <c r="C95" s="5" t="str">
        <f>"223410024301"</f>
        <v>223410024301</v>
      </c>
      <c r="D95" s="5">
        <v>77</v>
      </c>
      <c r="E95" s="5">
        <v>77</v>
      </c>
      <c r="F95" s="5">
        <f t="shared" si="20"/>
        <v>77</v>
      </c>
      <c r="G95" s="5"/>
      <c r="H95" s="5">
        <f t="shared" si="21"/>
        <v>77</v>
      </c>
    </row>
    <row r="96" spans="1:8" s="6" customFormat="1" ht="19.5" customHeight="1" x14ac:dyDescent="0.15">
      <c r="A96" s="5">
        <v>94</v>
      </c>
      <c r="B96" s="5" t="s">
        <v>19</v>
      </c>
      <c r="C96" s="5" t="str">
        <f>"223410024409"</f>
        <v>223410024409</v>
      </c>
      <c r="D96" s="5">
        <v>63</v>
      </c>
      <c r="E96" s="5">
        <v>70</v>
      </c>
      <c r="F96" s="5">
        <f t="shared" si="20"/>
        <v>65.8</v>
      </c>
      <c r="G96" s="5"/>
      <c r="H96" s="5">
        <f t="shared" si="21"/>
        <v>65.8</v>
      </c>
    </row>
    <row r="97" spans="1:8" s="6" customFormat="1" ht="19.5" customHeight="1" x14ac:dyDescent="0.15">
      <c r="A97" s="5">
        <v>95</v>
      </c>
      <c r="B97" s="5" t="s">
        <v>20</v>
      </c>
      <c r="C97" s="5" t="str">
        <f>"223410024627"</f>
        <v>223410024627</v>
      </c>
      <c r="D97" s="5">
        <v>72</v>
      </c>
      <c r="E97" s="5">
        <v>73</v>
      </c>
      <c r="F97" s="5">
        <f t="shared" si="20"/>
        <v>72.400000000000006</v>
      </c>
      <c r="G97" s="5"/>
      <c r="H97" s="5">
        <f t="shared" si="21"/>
        <v>72.400000000000006</v>
      </c>
    </row>
    <row r="98" spans="1:8" s="6" customFormat="1" ht="19.5" customHeight="1" x14ac:dyDescent="0.15">
      <c r="A98" s="5">
        <v>96</v>
      </c>
      <c r="B98" s="5" t="s">
        <v>20</v>
      </c>
      <c r="C98" s="5" t="str">
        <f>"223410024712"</f>
        <v>223410024712</v>
      </c>
      <c r="D98" s="5">
        <v>72</v>
      </c>
      <c r="E98" s="5">
        <v>68.5</v>
      </c>
      <c r="F98" s="5">
        <f t="shared" si="20"/>
        <v>70.599999999999994</v>
      </c>
      <c r="G98" s="5"/>
      <c r="H98" s="5">
        <f t="shared" si="21"/>
        <v>70.599999999999994</v>
      </c>
    </row>
    <row r="99" spans="1:8" s="6" customFormat="1" ht="19.5" customHeight="1" x14ac:dyDescent="0.15">
      <c r="A99" s="5">
        <v>97</v>
      </c>
      <c r="B99" s="5" t="s">
        <v>20</v>
      </c>
      <c r="C99" s="5" t="str">
        <f>"223410024524"</f>
        <v>223410024524</v>
      </c>
      <c r="D99" s="5">
        <v>72</v>
      </c>
      <c r="E99" s="5">
        <v>68</v>
      </c>
      <c r="F99" s="5">
        <f t="shared" si="20"/>
        <v>70.400000000000006</v>
      </c>
      <c r="G99" s="5"/>
      <c r="H99" s="5">
        <f t="shared" si="21"/>
        <v>70.400000000000006</v>
      </c>
    </row>
    <row r="100" spans="1:8" s="6" customFormat="1" ht="19.5" customHeight="1" x14ac:dyDescent="0.15">
      <c r="A100" s="5">
        <v>98</v>
      </c>
      <c r="B100" s="5" t="s">
        <v>21</v>
      </c>
      <c r="C100" s="5" t="str">
        <f>"223410023814"</f>
        <v>223410023814</v>
      </c>
      <c r="D100" s="5">
        <v>103</v>
      </c>
      <c r="E100" s="5">
        <v>87</v>
      </c>
      <c r="F100" s="5">
        <f t="shared" ref="F100:F114" si="22">D100*0.6+E100*0.4</f>
        <v>96.6</v>
      </c>
      <c r="G100" s="5"/>
      <c r="H100" s="5">
        <f t="shared" ref="H100:H114" si="23">F100+G100</f>
        <v>96.6</v>
      </c>
    </row>
    <row r="101" spans="1:8" s="6" customFormat="1" ht="19.5" customHeight="1" x14ac:dyDescent="0.15">
      <c r="A101" s="5">
        <v>99</v>
      </c>
      <c r="B101" s="5" t="s">
        <v>21</v>
      </c>
      <c r="C101" s="5" t="str">
        <f>"223410024025"</f>
        <v>223410024025</v>
      </c>
      <c r="D101" s="5">
        <v>97.5</v>
      </c>
      <c r="E101" s="5">
        <v>95</v>
      </c>
      <c r="F101" s="5">
        <f t="shared" si="22"/>
        <v>96.5</v>
      </c>
      <c r="G101" s="5"/>
      <c r="H101" s="5">
        <f t="shared" si="23"/>
        <v>96.5</v>
      </c>
    </row>
    <row r="102" spans="1:8" s="6" customFormat="1" ht="19.5" customHeight="1" x14ac:dyDescent="0.15">
      <c r="A102" s="5">
        <v>100</v>
      </c>
      <c r="B102" s="5" t="s">
        <v>21</v>
      </c>
      <c r="C102" s="5" t="str">
        <f>"223410023719"</f>
        <v>223410023719</v>
      </c>
      <c r="D102" s="5">
        <v>102.5</v>
      </c>
      <c r="E102" s="5">
        <v>86</v>
      </c>
      <c r="F102" s="5">
        <f t="shared" si="22"/>
        <v>95.9</v>
      </c>
      <c r="G102" s="5"/>
      <c r="H102" s="5">
        <f t="shared" si="23"/>
        <v>95.9</v>
      </c>
    </row>
    <row r="103" spans="1:8" s="6" customFormat="1" ht="19.5" customHeight="1" x14ac:dyDescent="0.15">
      <c r="A103" s="5">
        <v>101</v>
      </c>
      <c r="B103" s="5" t="s">
        <v>22</v>
      </c>
      <c r="C103" s="5" t="str">
        <f>"223410011225"</f>
        <v>223410011225</v>
      </c>
      <c r="D103" s="5">
        <v>91</v>
      </c>
      <c r="E103" s="5">
        <v>90</v>
      </c>
      <c r="F103" s="5">
        <f t="shared" si="22"/>
        <v>90.6</v>
      </c>
      <c r="G103" s="5"/>
      <c r="H103" s="5">
        <f t="shared" si="23"/>
        <v>90.6</v>
      </c>
    </row>
    <row r="104" spans="1:8" s="6" customFormat="1" ht="19.5" customHeight="1" x14ac:dyDescent="0.15">
      <c r="A104" s="5">
        <v>102</v>
      </c>
      <c r="B104" s="5" t="s">
        <v>22</v>
      </c>
      <c r="C104" s="5" t="str">
        <f>"223410012429"</f>
        <v>223410012429</v>
      </c>
      <c r="D104" s="5">
        <v>82</v>
      </c>
      <c r="E104" s="5">
        <v>82</v>
      </c>
      <c r="F104" s="5">
        <f t="shared" si="22"/>
        <v>82</v>
      </c>
      <c r="G104" s="5"/>
      <c r="H104" s="5">
        <f t="shared" si="23"/>
        <v>82</v>
      </c>
    </row>
    <row r="105" spans="1:8" s="6" customFormat="1" ht="19.5" customHeight="1" x14ac:dyDescent="0.15">
      <c r="A105" s="5">
        <v>103</v>
      </c>
      <c r="B105" s="5" t="s">
        <v>22</v>
      </c>
      <c r="C105" s="5" t="str">
        <f>"223410013311"</f>
        <v>223410013311</v>
      </c>
      <c r="D105" s="5">
        <v>82</v>
      </c>
      <c r="E105" s="5">
        <v>74</v>
      </c>
      <c r="F105" s="5">
        <f t="shared" si="22"/>
        <v>78.8</v>
      </c>
      <c r="G105" s="5"/>
      <c r="H105" s="5">
        <f t="shared" si="23"/>
        <v>78.8</v>
      </c>
    </row>
    <row r="106" spans="1:8" s="6" customFormat="1" ht="19.5" customHeight="1" x14ac:dyDescent="0.15">
      <c r="A106" s="5">
        <v>104</v>
      </c>
      <c r="B106" s="5" t="s">
        <v>23</v>
      </c>
      <c r="C106" s="5" t="str">
        <f>"223410010602"</f>
        <v>223410010602</v>
      </c>
      <c r="D106" s="5">
        <v>92</v>
      </c>
      <c r="E106" s="5">
        <v>83.5</v>
      </c>
      <c r="F106" s="5">
        <f t="shared" si="22"/>
        <v>88.6</v>
      </c>
      <c r="G106" s="5">
        <v>2</v>
      </c>
      <c r="H106" s="5">
        <f t="shared" si="23"/>
        <v>90.6</v>
      </c>
    </row>
    <row r="107" spans="1:8" s="6" customFormat="1" ht="19.5" customHeight="1" x14ac:dyDescent="0.15">
      <c r="A107" s="5">
        <v>105</v>
      </c>
      <c r="B107" s="5" t="s">
        <v>23</v>
      </c>
      <c r="C107" s="5" t="str">
        <f>"223410012316"</f>
        <v>223410012316</v>
      </c>
      <c r="D107" s="5">
        <v>92</v>
      </c>
      <c r="E107" s="5">
        <v>88</v>
      </c>
      <c r="F107" s="5">
        <f t="shared" si="22"/>
        <v>90.4</v>
      </c>
      <c r="G107" s="5"/>
      <c r="H107" s="5">
        <f t="shared" si="23"/>
        <v>90.4</v>
      </c>
    </row>
    <row r="108" spans="1:8" s="6" customFormat="1" ht="19.5" customHeight="1" x14ac:dyDescent="0.15">
      <c r="A108" s="5">
        <v>106</v>
      </c>
      <c r="B108" s="5" t="s">
        <v>23</v>
      </c>
      <c r="C108" s="5" t="str">
        <f>"223410012525"</f>
        <v>223410012525</v>
      </c>
      <c r="D108" s="5">
        <v>96</v>
      </c>
      <c r="E108" s="5">
        <v>81</v>
      </c>
      <c r="F108" s="5">
        <f t="shared" si="22"/>
        <v>90</v>
      </c>
      <c r="G108" s="5"/>
      <c r="H108" s="5">
        <f t="shared" si="23"/>
        <v>90</v>
      </c>
    </row>
    <row r="109" spans="1:8" s="6" customFormat="1" ht="19.5" customHeight="1" x14ac:dyDescent="0.15">
      <c r="A109" s="5">
        <v>107</v>
      </c>
      <c r="B109" s="5" t="s">
        <v>23</v>
      </c>
      <c r="C109" s="5" t="str">
        <f>"223410011927"</f>
        <v>223410011927</v>
      </c>
      <c r="D109" s="5">
        <v>90</v>
      </c>
      <c r="E109" s="5">
        <v>89.5</v>
      </c>
      <c r="F109" s="5">
        <f t="shared" si="22"/>
        <v>89.800000000000011</v>
      </c>
      <c r="G109" s="5"/>
      <c r="H109" s="5">
        <f t="shared" si="23"/>
        <v>89.800000000000011</v>
      </c>
    </row>
    <row r="110" spans="1:8" s="6" customFormat="1" ht="19.5" customHeight="1" x14ac:dyDescent="0.15">
      <c r="A110" s="5">
        <v>108</v>
      </c>
      <c r="B110" s="5" t="s">
        <v>23</v>
      </c>
      <c r="C110" s="5" t="str">
        <f>"223410013025"</f>
        <v>223410013025</v>
      </c>
      <c r="D110" s="5">
        <v>82</v>
      </c>
      <c r="E110" s="5">
        <v>88</v>
      </c>
      <c r="F110" s="5">
        <f t="shared" si="22"/>
        <v>84.4</v>
      </c>
      <c r="G110" s="5"/>
      <c r="H110" s="5">
        <f t="shared" si="23"/>
        <v>84.4</v>
      </c>
    </row>
    <row r="111" spans="1:8" s="6" customFormat="1" ht="19.5" customHeight="1" x14ac:dyDescent="0.15">
      <c r="A111" s="5">
        <v>109</v>
      </c>
      <c r="B111" s="5" t="s">
        <v>23</v>
      </c>
      <c r="C111" s="5" t="str">
        <f>"223410010705"</f>
        <v>223410010705</v>
      </c>
      <c r="D111" s="5">
        <v>79</v>
      </c>
      <c r="E111" s="5">
        <v>90</v>
      </c>
      <c r="F111" s="5">
        <f t="shared" si="22"/>
        <v>83.4</v>
      </c>
      <c r="G111" s="5"/>
      <c r="H111" s="5">
        <f t="shared" si="23"/>
        <v>83.4</v>
      </c>
    </row>
    <row r="112" spans="1:8" s="6" customFormat="1" ht="19.5" customHeight="1" x14ac:dyDescent="0.15">
      <c r="A112" s="5">
        <v>110</v>
      </c>
      <c r="B112" s="5" t="s">
        <v>23</v>
      </c>
      <c r="C112" s="5" t="str">
        <f>"223410011905"</f>
        <v>223410011905</v>
      </c>
      <c r="D112" s="5">
        <v>91</v>
      </c>
      <c r="E112" s="5">
        <v>72</v>
      </c>
      <c r="F112" s="5">
        <f t="shared" si="22"/>
        <v>83.4</v>
      </c>
      <c r="G112" s="5"/>
      <c r="H112" s="5">
        <f t="shared" si="23"/>
        <v>83.4</v>
      </c>
    </row>
    <row r="113" spans="1:8" s="6" customFormat="1" ht="19.5" customHeight="1" x14ac:dyDescent="0.15">
      <c r="A113" s="5">
        <v>111</v>
      </c>
      <c r="B113" s="5" t="s">
        <v>23</v>
      </c>
      <c r="C113" s="5" t="str">
        <f>"223410012230"</f>
        <v>223410012230</v>
      </c>
      <c r="D113" s="5">
        <v>89</v>
      </c>
      <c r="E113" s="5">
        <v>71</v>
      </c>
      <c r="F113" s="5">
        <f t="shared" si="22"/>
        <v>81.8</v>
      </c>
      <c r="G113" s="5"/>
      <c r="H113" s="5">
        <f t="shared" si="23"/>
        <v>81.8</v>
      </c>
    </row>
    <row r="114" spans="1:8" s="6" customFormat="1" ht="19.5" customHeight="1" x14ac:dyDescent="0.15">
      <c r="A114" s="5">
        <v>112</v>
      </c>
      <c r="B114" s="5" t="s">
        <v>23</v>
      </c>
      <c r="C114" s="5" t="str">
        <f>"223410011925"</f>
        <v>223410011925</v>
      </c>
      <c r="D114" s="5">
        <v>81</v>
      </c>
      <c r="E114" s="5">
        <v>82</v>
      </c>
      <c r="F114" s="5">
        <f t="shared" si="22"/>
        <v>81.400000000000006</v>
      </c>
      <c r="G114" s="5"/>
      <c r="H114" s="5">
        <f t="shared" si="23"/>
        <v>81.400000000000006</v>
      </c>
    </row>
    <row r="115" spans="1:8" s="6" customFormat="1" ht="19.5" customHeight="1" x14ac:dyDescent="0.15">
      <c r="A115" s="5">
        <v>113</v>
      </c>
      <c r="B115" s="5" t="s">
        <v>24</v>
      </c>
      <c r="C115" s="5" t="str">
        <f>"223410022320"</f>
        <v>223410022320</v>
      </c>
      <c r="D115" s="5">
        <v>101</v>
      </c>
      <c r="E115" s="5">
        <v>64</v>
      </c>
      <c r="F115" s="5">
        <f t="shared" ref="F115:F120" si="24">D115*0.6+E115*0.4</f>
        <v>86.199999999999989</v>
      </c>
      <c r="G115" s="5"/>
      <c r="H115" s="5">
        <f t="shared" ref="H115:H120" si="25">F115+G115</f>
        <v>86.199999999999989</v>
      </c>
    </row>
    <row r="116" spans="1:8" s="6" customFormat="1" ht="19.5" customHeight="1" x14ac:dyDescent="0.15">
      <c r="A116" s="5">
        <v>114</v>
      </c>
      <c r="B116" s="5" t="s">
        <v>24</v>
      </c>
      <c r="C116" s="5" t="str">
        <f>"223410021214"</f>
        <v>223410021214</v>
      </c>
      <c r="D116" s="5">
        <v>97</v>
      </c>
      <c r="E116" s="5">
        <v>64</v>
      </c>
      <c r="F116" s="5">
        <f t="shared" si="24"/>
        <v>83.8</v>
      </c>
      <c r="G116" s="5"/>
      <c r="H116" s="5">
        <f t="shared" si="25"/>
        <v>83.8</v>
      </c>
    </row>
    <row r="117" spans="1:8" s="6" customFormat="1" ht="19.5" customHeight="1" x14ac:dyDescent="0.15">
      <c r="A117" s="5">
        <v>115</v>
      </c>
      <c r="B117" s="5" t="s">
        <v>24</v>
      </c>
      <c r="C117" s="5" t="str">
        <f>"223410021122"</f>
        <v>223410021122</v>
      </c>
      <c r="D117" s="5">
        <v>80</v>
      </c>
      <c r="E117" s="5">
        <v>81</v>
      </c>
      <c r="F117" s="5">
        <f t="shared" si="24"/>
        <v>80.400000000000006</v>
      </c>
      <c r="G117" s="5"/>
      <c r="H117" s="5">
        <f t="shared" si="25"/>
        <v>80.400000000000006</v>
      </c>
    </row>
    <row r="118" spans="1:8" s="6" customFormat="1" ht="19.5" customHeight="1" x14ac:dyDescent="0.15">
      <c r="A118" s="5">
        <v>116</v>
      </c>
      <c r="B118" s="5" t="s">
        <v>25</v>
      </c>
      <c r="C118" s="5" t="str">
        <f>"223410023512"</f>
        <v>223410023512</v>
      </c>
      <c r="D118" s="5">
        <v>97</v>
      </c>
      <c r="E118" s="5">
        <v>77.5</v>
      </c>
      <c r="F118" s="5">
        <f t="shared" si="24"/>
        <v>89.199999999999989</v>
      </c>
      <c r="G118" s="5"/>
      <c r="H118" s="5">
        <f t="shared" si="25"/>
        <v>89.199999999999989</v>
      </c>
    </row>
    <row r="119" spans="1:8" s="6" customFormat="1" ht="19.5" customHeight="1" x14ac:dyDescent="0.15">
      <c r="A119" s="5">
        <v>117</v>
      </c>
      <c r="B119" s="5" t="s">
        <v>25</v>
      </c>
      <c r="C119" s="5" t="str">
        <f>"223410022611"</f>
        <v>223410022611</v>
      </c>
      <c r="D119" s="5">
        <v>93.5</v>
      </c>
      <c r="E119" s="5">
        <v>80</v>
      </c>
      <c r="F119" s="5">
        <f t="shared" si="24"/>
        <v>88.1</v>
      </c>
      <c r="G119" s="5"/>
      <c r="H119" s="5">
        <f t="shared" si="25"/>
        <v>88.1</v>
      </c>
    </row>
    <row r="120" spans="1:8" s="6" customFormat="1" ht="19.5" customHeight="1" x14ac:dyDescent="0.15">
      <c r="A120" s="5">
        <v>118</v>
      </c>
      <c r="B120" s="5" t="s">
        <v>25</v>
      </c>
      <c r="C120" s="5" t="str">
        <f>"223410022816"</f>
        <v>223410022816</v>
      </c>
      <c r="D120" s="5">
        <v>90</v>
      </c>
      <c r="E120" s="5">
        <v>80.5</v>
      </c>
      <c r="F120" s="5">
        <f t="shared" si="24"/>
        <v>86.2</v>
      </c>
      <c r="G120" s="5"/>
      <c r="H120" s="5">
        <f t="shared" si="25"/>
        <v>86.2</v>
      </c>
    </row>
    <row r="121" spans="1:8" s="6" customFormat="1" ht="19.5" customHeight="1" x14ac:dyDescent="0.15">
      <c r="A121" s="5">
        <v>119</v>
      </c>
      <c r="B121" s="5" t="s">
        <v>26</v>
      </c>
      <c r="C121" s="5" t="str">
        <f>"223410023710"</f>
        <v>223410023710</v>
      </c>
      <c r="D121" s="5">
        <v>93</v>
      </c>
      <c r="E121" s="5">
        <v>91</v>
      </c>
      <c r="F121" s="5">
        <f t="shared" ref="F121:F123" si="26">D121*0.6+E121*0.4</f>
        <v>92.199999999999989</v>
      </c>
      <c r="G121" s="5"/>
      <c r="H121" s="5">
        <f t="shared" ref="H121:H123" si="27">F121+G121</f>
        <v>92.199999999999989</v>
      </c>
    </row>
    <row r="122" spans="1:8" s="6" customFormat="1" ht="19.5" customHeight="1" x14ac:dyDescent="0.15">
      <c r="A122" s="5">
        <v>120</v>
      </c>
      <c r="B122" s="5" t="s">
        <v>26</v>
      </c>
      <c r="C122" s="5" t="str">
        <f>"223410023713"</f>
        <v>223410023713</v>
      </c>
      <c r="D122" s="5">
        <v>89</v>
      </c>
      <c r="E122" s="5">
        <v>73</v>
      </c>
      <c r="F122" s="5">
        <f t="shared" si="26"/>
        <v>82.6</v>
      </c>
      <c r="G122" s="5"/>
      <c r="H122" s="5">
        <f t="shared" si="27"/>
        <v>82.6</v>
      </c>
    </row>
    <row r="123" spans="1:8" s="6" customFormat="1" ht="19.5" customHeight="1" x14ac:dyDescent="0.15">
      <c r="A123" s="5">
        <v>121</v>
      </c>
      <c r="B123" s="5" t="s">
        <v>26</v>
      </c>
      <c r="C123" s="5" t="str">
        <f>"223410024209"</f>
        <v>223410024209</v>
      </c>
      <c r="D123" s="5">
        <v>81.5</v>
      </c>
      <c r="E123" s="5">
        <v>70</v>
      </c>
      <c r="F123" s="5">
        <f t="shared" si="26"/>
        <v>76.900000000000006</v>
      </c>
      <c r="G123" s="5"/>
      <c r="H123" s="5">
        <f t="shared" si="27"/>
        <v>76.900000000000006</v>
      </c>
    </row>
  </sheetData>
  <mergeCells count="1">
    <mergeCell ref="A1:H1"/>
  </mergeCells>
  <phoneticPr fontId="2" type="noConversion"/>
  <conditionalFormatting sqref="C3:C62250">
    <cfRule type="expression" dxfId="0" priority="29">
      <formula>AND(SUMPRODUCT(IFERROR(1*(($C$2:$C$62250&amp;"x")=(C3&amp;"x")),0))&gt;1,NOT(ISBLANK(C3)))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赵青</cp:lastModifiedBy>
  <dcterms:created xsi:type="dcterms:W3CDTF">2022-07-04T10:03:00Z</dcterms:created>
  <dcterms:modified xsi:type="dcterms:W3CDTF">2022-07-22T07:32:42Z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